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195" windowWidth="19995" windowHeight="8010"/>
  </bookViews>
  <sheets>
    <sheet name="Sheet1" sheetId="1" r:id="rId1"/>
    <sheet name="Sheet2" sheetId="2" r:id="rId2"/>
    <sheet name="Sheet3" sheetId="3" r:id="rId3"/>
    <sheet name="Sheet4" sheetId="4" r:id="rId4"/>
  </sheets>
  <definedNames>
    <definedName name="a">Sheet3!$D$4:$D$10</definedName>
    <definedName name="aa">Sheet3!$D$4:$D$10</definedName>
    <definedName name="b">Sheet3!$E$4:$E$10</definedName>
    <definedName name="bb">Sheet3!$E$4:$E$10</definedName>
    <definedName name="building">Sheet3!$C$3:$C$7</definedName>
    <definedName name="choice">Sheet3!$B$4:$B$5</definedName>
    <definedName name="d">Sheet3!$F$4:$F$10</definedName>
    <definedName name="daylight">Sheet3!#REF!</definedName>
    <definedName name="daylight1">Sheet3!#REF!</definedName>
    <definedName name="daylight2">Sheet3!#REF!</definedName>
    <definedName name="Daytime">Sheet3!$D$4:$D$10</definedName>
    <definedName name="dd">Sheet3!$F$4:$F$10</definedName>
    <definedName name="demand">Sheet3!$C$66:$C$70</definedName>
    <definedName name="e">Sheet3!$G$4:$G$10</definedName>
    <definedName name="EBE">Sheet3!$C$49:$C$52</definedName>
    <definedName name="embe">Sheet3!$C$48:$C$52</definedName>
    <definedName name="energy">Sheet3!$C$28:$C$33</definedName>
    <definedName name="energy1">Sheet3!$C$27:$C$33</definedName>
    <definedName name="flowfix">Sheet3!#REF!</definedName>
    <definedName name="flowfix1">Sheet3!#REF!</definedName>
    <definedName name="flowfix2">Sheet3!#REF!</definedName>
    <definedName name="flyash">Sheet3!#REF!</definedName>
    <definedName name="four">Sheet3!$G$3:$G$10</definedName>
    <definedName name="inno">Sheet3!$C$35:$C$40</definedName>
    <definedName name="innovation">Sheet3!$C$36:$C$40</definedName>
    <definedName name="lists">Sheet3!$C$16:$E$18</definedName>
    <definedName name="lists1">Sheet3!$C$16:$D$19</definedName>
    <definedName name="listz">Sheet3!$C$15:$D$19</definedName>
    <definedName name="livingarea">Sheet3!#REF!</definedName>
    <definedName name="livingarea1">Sheet3!#REF!</definedName>
    <definedName name="livingarea2">Sheet3!#REF!</definedName>
    <definedName name="lowimpact">Sheet3!$C$44:$C$46</definedName>
    <definedName name="lowimpact1">Sheet3!$C$43:$C$46</definedName>
    <definedName name="lowinmpact2">Sheet3!$C$42:$C$46</definedName>
    <definedName name="main">Sheet3!$C$4:$C$6</definedName>
    <definedName name="main1">Sheet3!$C$4:$C$7</definedName>
    <definedName name="masonry">Sheet3!#REF!</definedName>
    <definedName name="name">Sheet3!$C$4:$C$6</definedName>
    <definedName name="one">Sheet3!$D$3:$D$10</definedName>
    <definedName name="OPC">Sheet3!#REF!</definedName>
    <definedName name="path">Sheet3!$J$4:$J$5</definedName>
    <definedName name="points">Sheet3!$H$4:$H$10</definedName>
    <definedName name="red">Sheet3!#REF!</definedName>
    <definedName name="strategies">Sheet3!$C$23:$C$25</definedName>
    <definedName name="strategty1">Sheet3!$C$22:$C$25</definedName>
    <definedName name="strategy">Sheet3!$C$22:$C$25</definedName>
    <definedName name="strategy2">Sheet3!$C$21:$C$25</definedName>
    <definedName name="three">Sheet3!$F$3:$F$10</definedName>
    <definedName name="two">Sheet3!$E$3:$E$10</definedName>
    <definedName name="UHIE">Sheet3!$C$62:$C$64</definedName>
    <definedName name="UHIE1">Sheet3!$C$61:$C$64</definedName>
    <definedName name="water1">Sheet3!$C$55:$C$59</definedName>
    <definedName name="water3">Sheet3!$C$54:$C$59</definedName>
  </definedNames>
  <calcPr calcId="144525"/>
</workbook>
</file>

<file path=xl/calcChain.xml><?xml version="1.0" encoding="utf-8"?>
<calcChain xmlns="http://schemas.openxmlformats.org/spreadsheetml/2006/main">
  <c r="D43" i="1" l="1"/>
  <c r="E14" i="1" l="1"/>
  <c r="E8" i="1"/>
  <c r="E105" i="1"/>
  <c r="E106" i="1" s="1"/>
  <c r="E97" i="1"/>
  <c r="E98" i="1" s="1"/>
  <c r="B182" i="1" l="1"/>
  <c r="B187" i="1"/>
  <c r="B186" i="1"/>
  <c r="B185" i="1"/>
  <c r="B184" i="1"/>
  <c r="B183" i="1"/>
  <c r="B181" i="1"/>
  <c r="B180" i="1"/>
  <c r="B179" i="1"/>
  <c r="D73" i="1" l="1"/>
  <c r="D72" i="1"/>
  <c r="D69" i="1"/>
  <c r="D68" i="1"/>
  <c r="E50" i="1"/>
  <c r="D54" i="1"/>
  <c r="D50" i="1"/>
  <c r="E170" i="1" l="1"/>
  <c r="E123" i="1"/>
  <c r="E120" i="1"/>
  <c r="E46" i="1"/>
  <c r="E10" i="1"/>
  <c r="D78" i="1" l="1"/>
  <c r="D105" i="1"/>
  <c r="D106" i="1" s="1"/>
  <c r="D102" i="1"/>
  <c r="E118" i="1"/>
  <c r="D140" i="1" l="1"/>
  <c r="E158" i="1" l="1"/>
  <c r="E152" i="1" s="1"/>
  <c r="E187" i="1" s="1"/>
  <c r="E95" i="1" l="1"/>
  <c r="E16" i="1"/>
  <c r="D98" i="1"/>
  <c r="D133" i="1"/>
  <c r="D109" i="1"/>
  <c r="D47" i="1"/>
  <c r="D16" i="1"/>
  <c r="E171" i="1" l="1"/>
  <c r="E188" i="1" s="1"/>
  <c r="D171" i="1"/>
  <c r="E55" i="1" l="1"/>
  <c r="D82" i="1" l="1"/>
  <c r="D55" i="1"/>
  <c r="E151" i="1" l="1"/>
  <c r="E148" i="1"/>
  <c r="E144" i="1"/>
  <c r="E141" i="1"/>
  <c r="E134" i="1"/>
  <c r="E130" i="1"/>
  <c r="E124" i="1"/>
  <c r="E121" i="1"/>
  <c r="E110" i="1"/>
  <c r="E103" i="1"/>
  <c r="E88" i="1"/>
  <c r="E84" i="1"/>
  <c r="E78" i="1"/>
  <c r="E47" i="1"/>
  <c r="E37" i="1"/>
  <c r="E31" i="1"/>
  <c r="E24" i="1"/>
  <c r="E19" i="1"/>
  <c r="E12" i="1"/>
  <c r="D30" i="1" l="1"/>
  <c r="D158" i="1" l="1"/>
  <c r="D152" i="1" s="1"/>
  <c r="D187" i="1" s="1"/>
  <c r="D151" i="1"/>
  <c r="D148" i="1"/>
  <c r="D144" i="1"/>
  <c r="E135" i="1"/>
  <c r="E186" i="1" s="1"/>
  <c r="D141" i="1"/>
  <c r="D134" i="1"/>
  <c r="D130" i="1"/>
  <c r="D110" i="1"/>
  <c r="D103" i="1"/>
  <c r="D88" i="1"/>
  <c r="D84" i="1"/>
  <c r="D29" i="1"/>
  <c r="E38" i="1"/>
  <c r="E181" i="1" s="1"/>
  <c r="D37" i="1"/>
  <c r="D24" i="1"/>
  <c r="D19" i="1"/>
  <c r="D61" i="1" l="1"/>
  <c r="D182" i="1" s="1"/>
  <c r="E20" i="1"/>
  <c r="E180" i="1" s="1"/>
  <c r="D38" i="1"/>
  <c r="D181" i="1" s="1"/>
  <c r="E61" i="1"/>
  <c r="E182" i="1" s="1"/>
  <c r="E89" i="1"/>
  <c r="E183" i="1" s="1"/>
  <c r="D111" i="1"/>
  <c r="D184" i="1" s="1"/>
  <c r="D135" i="1"/>
  <c r="D186" i="1" s="1"/>
  <c r="E111" i="1"/>
  <c r="E184" i="1" s="1"/>
  <c r="D125" i="1"/>
  <c r="D185" i="1" s="1"/>
  <c r="E125" i="1"/>
  <c r="E185" i="1" s="1"/>
  <c r="D89" i="1"/>
  <c r="D183" i="1" s="1"/>
  <c r="D31" i="1"/>
  <c r="D20" i="1" s="1"/>
  <c r="D180" i="1" s="1"/>
  <c r="D12" i="1" l="1"/>
  <c r="B2" i="2" l="1"/>
  <c r="B7" i="2"/>
  <c r="D8" i="1" l="1"/>
  <c r="D4" i="1" l="1"/>
  <c r="E4" i="1"/>
  <c r="E179" i="1" s="1"/>
  <c r="E189" i="1" s="1"/>
  <c r="B1" i="2"/>
  <c r="B3" i="2"/>
  <c r="D167" i="1" l="1"/>
  <c r="D179" i="1"/>
  <c r="D189" i="1" s="1"/>
  <c r="E167" i="1"/>
  <c r="D174" i="1" s="1"/>
  <c r="D176" i="1" l="1"/>
</calcChain>
</file>

<file path=xl/sharedStrings.xml><?xml version="1.0" encoding="utf-8"?>
<sst xmlns="http://schemas.openxmlformats.org/spreadsheetml/2006/main" count="308" uniqueCount="209">
  <si>
    <t>Criterion name</t>
  </si>
  <si>
    <t>Site Planning</t>
  </si>
  <si>
    <t>Site Selection</t>
  </si>
  <si>
    <t>Low-impact design</t>
  </si>
  <si>
    <t>Energy</t>
  </si>
  <si>
    <t>Renewable energy utilization</t>
  </si>
  <si>
    <t>Sustainable Building Materials</t>
  </si>
  <si>
    <t>Indoor Air Quality</t>
  </si>
  <si>
    <t>Maintaining good IAQ</t>
  </si>
  <si>
    <t>Water</t>
  </si>
  <si>
    <t>Use of low-flow fixtures and systems</t>
  </si>
  <si>
    <t>Reducing landscape water demand</t>
  </si>
  <si>
    <t>Rainwater Recharge</t>
  </si>
  <si>
    <t>Water Quality</t>
  </si>
  <si>
    <t>Use of low-environmental impact materials in building interiors</t>
  </si>
  <si>
    <t>Construction Management</t>
  </si>
  <si>
    <t>Air and water pollution control</t>
  </si>
  <si>
    <t>Preserve and protect landscape during construction</t>
  </si>
  <si>
    <t>Solid Waste Management</t>
  </si>
  <si>
    <t>Treat organic waste on site</t>
  </si>
  <si>
    <t>Socio-Economic Strategies</t>
  </si>
  <si>
    <t>Labour safety and sanitation</t>
  </si>
  <si>
    <t>Design for Universal Accessibility</t>
  </si>
  <si>
    <t>Dedicated facilities for service staff</t>
  </si>
  <si>
    <t>Increase in environmental awareness</t>
  </si>
  <si>
    <t>Innovation</t>
  </si>
  <si>
    <t>Total</t>
  </si>
  <si>
    <t>The site plan must be in conformity with the development plan/master plan/UDPFI guidelines (mandatory). This should comply with the provisions of eco-sensitive zone regulations, coastal zone regulations, heritage areas (identified in the master plan or issued separately as specific guidelines), water body zones (in such zones, no construction is permitted in the water-spread and buffer belt of 30 meter minimum around the FTL), various hazard prone area regulations, and others if the site falls under any such area (mandatory with no point allocation).</t>
  </si>
  <si>
    <t>Max Points</t>
  </si>
  <si>
    <t>Points Attempted</t>
  </si>
  <si>
    <t>Criterion Total</t>
  </si>
  <si>
    <t>Water used for various purposes like drinking, irrigation etc. shall conform to the BIS standards</t>
  </si>
  <si>
    <t>Construction Management Practices</t>
  </si>
  <si>
    <t>Use of low-VOC paints and other compounds in building interiors</t>
  </si>
  <si>
    <t>The STP &amp; ETP installed on site meets the CPCB norms</t>
  </si>
  <si>
    <t>Site imperviousness factor</t>
  </si>
  <si>
    <t>Net Imperviousness factor of site meets the NBC 2005 norms</t>
  </si>
  <si>
    <t>yes</t>
  </si>
  <si>
    <t>Preserve top soil during construction, maintain its fertility (during construction phase) and use for landscape post-construction</t>
  </si>
  <si>
    <t>Adopt strategies to prevent/reduce movement of soil (not top soil) outside the site through adoption of various strategies (like soil erosion channels, sedimentation control etc.)</t>
  </si>
  <si>
    <t>A construction waste management plan for segregation of construction waste, its safe storage and on-site/off-site recycling is developed and implemented in the project</t>
  </si>
  <si>
    <t xml:space="preserve">Energy efficiency </t>
  </si>
  <si>
    <t>Low ODP materials</t>
  </si>
  <si>
    <t>All the insulation used in building should be CFCs and HCFCs free</t>
  </si>
  <si>
    <t>All the refrigerant in the HVAC and refrigeration equipment should be CFCs free</t>
  </si>
  <si>
    <t>The fire suppression systems and fire extinguishers installed in the building are free of halon</t>
  </si>
  <si>
    <t>Occupant comfort and Well-being</t>
  </si>
  <si>
    <t>Achieving indoor comfort requirements (visual/thermal/acoustic)</t>
  </si>
  <si>
    <t>Meet the minimum requirements of
•CPCB National Ambient Air Quality Standard (NAAQS)for quality of fresh air; and
•ASHRAE Standard 62.1–2010, Sections 4–7, Ventilation for Acceptable Indoor Air Quality (with errata), or a NBC-2005 for quantity of fresh air</t>
  </si>
  <si>
    <t>Monitoring the CO2, temperature and RH at the occupied spaces or at AHUs for the air conditioned spaces</t>
  </si>
  <si>
    <t>On-site water reuse</t>
  </si>
  <si>
    <t>Recharge of surplus rainwater into aquifer (through appropriate filtration measures)</t>
  </si>
  <si>
    <t>Utilization of BIS recommended waste materials in building structure</t>
  </si>
  <si>
    <t>Reduction in embodied energy of building structure</t>
  </si>
  <si>
    <t>Avoided post-construction landfill</t>
  </si>
  <si>
    <t>Performance Monitoring &amp; Validation</t>
  </si>
  <si>
    <t>Smart metering and monitoring</t>
  </si>
  <si>
    <t>Operation &amp; Maintenance Protocols</t>
  </si>
  <si>
    <t>Performance Assessment for Final Rating</t>
  </si>
  <si>
    <t>The energy systems, water systems and solid waste management systems of the building are performing as predicted and match the information provided at the time of award of provisional GRIHA rating</t>
  </si>
  <si>
    <t>The visual, thermal and acoustic comfort conditions of the building meet the requirements of GRIHA Criterion 11</t>
  </si>
  <si>
    <t>Design to mitigate UHIE</t>
  </si>
  <si>
    <t>GRIHA V 2015 feasibility checklist</t>
  </si>
  <si>
    <t>Cr. No.</t>
  </si>
  <si>
    <t>Applicability Check:
There are existing mature trees on site that can be preserved</t>
  </si>
  <si>
    <t>Applicability Check:
Top soil is  fertile or can be made fertile through organic means</t>
  </si>
  <si>
    <t>Develop and implement a spill prevention plan (to control effects of spill from hazardous materials like bitumen, diesel etc.) on site</t>
  </si>
  <si>
    <t>no</t>
  </si>
  <si>
    <t>Residential Building</t>
  </si>
  <si>
    <t>24 X 7 occupied building</t>
  </si>
  <si>
    <t>Category</t>
  </si>
  <si>
    <t>Points</t>
  </si>
  <si>
    <t>Daytime Commercial/Institutional Building</t>
  </si>
  <si>
    <t>Daytime_Commercial/Institutional_Building</t>
  </si>
  <si>
    <t>points</t>
  </si>
  <si>
    <t xml:space="preserve">1 innovation strategy attempted - 1 point </t>
  </si>
  <si>
    <t>2 innovation strategies attempted - 2 points</t>
  </si>
  <si>
    <t>3 innovation strategies attempted - 3 points</t>
  </si>
  <si>
    <t>4 innovation strategies attempted - 4 points</t>
  </si>
  <si>
    <t>2 strategies adopted - 1 point</t>
  </si>
  <si>
    <t>3 strategies adopted - 2 points</t>
  </si>
  <si>
    <t>4 strategies adopted - 4 points</t>
  </si>
  <si>
    <t>Mixed building</t>
  </si>
  <si>
    <t>Mixed Building</t>
  </si>
  <si>
    <t>2.5% (only on site) - Mandatory - 0 points</t>
  </si>
  <si>
    <t>5% - 1 point</t>
  </si>
  <si>
    <t>10% - 2 points</t>
  </si>
  <si>
    <t>15% - 4 points</t>
  </si>
  <si>
    <t>20% - 5 points</t>
  </si>
  <si>
    <t>25% - 7 points</t>
  </si>
  <si>
    <t>0.5% (only on site) - Mandatory - 0 points</t>
  </si>
  <si>
    <t>1% - 1 point</t>
  </si>
  <si>
    <t>3% - 2 points</t>
  </si>
  <si>
    <t>5% - 4 points</t>
  </si>
  <si>
    <t>7% - 5 points</t>
  </si>
  <si>
    <t>10% - 7 points</t>
  </si>
  <si>
    <t>RE % - 1 point</t>
  </si>
  <si>
    <t>RE % - 2 points</t>
  </si>
  <si>
    <t>RE % - 4 points</t>
  </si>
  <si>
    <t>RE % - 5 points</t>
  </si>
  <si>
    <t>RE % - 7 points</t>
  </si>
  <si>
    <t>Applicability Check                                                                                                                                                                                                                                                                                                                        All faucets, which are installed in spaces have water head heights greater than 5 m / 17 feet, in a gravity fed systems (without pressure reduction) are exempt from calculations in this criterion</t>
  </si>
  <si>
    <t>Applicability Check                                                                                                                                                                                                                                                                                                                       The CGWB norms suggest that the ground water table is high and ground water recharging should not be done</t>
  </si>
  <si>
    <t>Applicability Check                                                                                                                                                                                                                                                                                                                                                 Total waste generation on site is equal to or more than 100 kg/day</t>
  </si>
  <si>
    <t>Please select the building typology from the following :</t>
  </si>
  <si>
    <t>two</t>
  </si>
  <si>
    <t>one</t>
  </si>
  <si>
    <t>four</t>
  </si>
  <si>
    <t>-</t>
  </si>
  <si>
    <t>Please select the number of innovation strategies attempted by the project :</t>
  </si>
  <si>
    <t>Applicability Check                                                                                                                                                                                                                                                                                                                        Families are allowed to live and work at construction sites</t>
  </si>
  <si>
    <t>Not attempting</t>
  </si>
  <si>
    <t>More than 25%  - 1 point</t>
  </si>
  <si>
    <t>More than 50% - 2 points</t>
  </si>
  <si>
    <t>Select the number of strategies adopted :</t>
  </si>
  <si>
    <t xml:space="preserve">Reduction in environmental impact through design by adoption of various passive design and low-impact site planning strategies.
</t>
  </si>
  <si>
    <t>At least 3 measures adopted (from the list given in GRIHA) on site to curb air pollution during construction</t>
  </si>
  <si>
    <t>The project meets the mandatory requirements of ECBC &amp; all fans must be BEE star rated</t>
  </si>
  <si>
    <t>100% of outdoor lighting lamps meet the luminous efficacy requirements of GRIHA</t>
  </si>
  <si>
    <t>The project EPI (determined through simulations) is below the GRIHA benchmark</t>
  </si>
  <si>
    <t>At least 30% - 1 point</t>
  </si>
  <si>
    <t>At least 40% - 2 points</t>
  </si>
  <si>
    <t>At least 50% - 4 points</t>
  </si>
  <si>
    <t>At least 20% - 1 point</t>
  </si>
  <si>
    <t xml:space="preserve">At least 60% -4 points </t>
  </si>
  <si>
    <t>At least 80% - 5 points</t>
  </si>
  <si>
    <t>Minimum 15% replacement of OPC with fly ash or any BIS recommended waste by weight of cement used in structural concrete</t>
  </si>
  <si>
    <t>At least 25% - 1 point</t>
  </si>
  <si>
    <t>At least 50% - 2 points</t>
  </si>
  <si>
    <t>At least 75% - 4 points</t>
  </si>
  <si>
    <t xml:space="preserve">Applicability Check
The project has non - AC spaces/ residential spaces with operable windows </t>
  </si>
  <si>
    <t>Any improvement in the following 4 parameters can be attempted by the project, post-GRIHA Provisional Rating, in order to improve its overall GRIHA points tally:
•Design to mitigate UHIE – Criterion 3
•Renewable energy installation – Criterion 9
•Noise levels – Criterion 11
•Innovation – Criterion 31</t>
  </si>
  <si>
    <t xml:space="preserve">Provision for a core facility/service group responsible for the O&amp;M of the building’s systems after installation as per GRIHA requirements. Inclusion of a specific clause in the contract document of the systems supplier for providing training to the core facility/ service group responsible for the O&amp;M of the building systems after installation, on the operating instructions/dos and don’ts/ maintenance requirements for the specific system, as per GRIHA requirements. Development of a fully documented O&amp;M manual/ CD/ Multimedia /information brochure enlisting the best practices for O&amp;M of the building’s systems as per GRIHA requirements                                                                                                                                                                                                                        </t>
  </si>
  <si>
    <t>Adequate daylight factors are achieved in more than 50% of total living area</t>
  </si>
  <si>
    <t>Adequate daylight factors are achieved in more than 75% of total living area</t>
  </si>
  <si>
    <t>All interior paints are low-VOC and lead-free</t>
  </si>
  <si>
    <t>All adhesives and sealants used shall be low-VOC &amp; that interior composite wood-products do not use urea-formaldehyde as a bonding resin</t>
  </si>
  <si>
    <t xml:space="preserve">Installation of one-way communicable Smart metering and monitoring system capable of tracking energy and water consumption through a web hosted portal and (also capable of the list mentioned in Appraisal 28.1.3), for at least all meters mentioned in  Appraisal 28.1.1 in GRIHA
</t>
  </si>
  <si>
    <t>Comply with either of the two strategies to demonstrate reduction in heat gain through fenestrations and provision of sufficient daylight in indoor living areas</t>
  </si>
  <si>
    <t>The indoor noise levels are within the acceptable limits as specified in NBC 2005 and key noise source on site (like DG sets, chiller plants etc.) should have sufficient acoustic insulation as per NBC 2005 norms</t>
  </si>
  <si>
    <t>Reduction in water demand through selection of low-flow fixtures by 70% below the GRIHA base case</t>
  </si>
  <si>
    <t>Reduction in water demand through selection of low-flow fixtures by 50% below the GRIHA base case</t>
  </si>
  <si>
    <t xml:space="preserve">Reduction in water demand through selection of low-flow fixtures by 30% below the GRIHA base case </t>
  </si>
  <si>
    <t>Minimum 15% replacement of OPC with fly ash or any BIS recommended waste in plaster/masonry mortar</t>
  </si>
  <si>
    <t>The project complies with National Building Code norms on Requirements for Planning of Public Buildings Meant for Use of Physically Challenged</t>
  </si>
  <si>
    <t>Provisions for drinking water, hygienic working &amp; living conditions and sanitation facilities provided for the workers</t>
  </si>
  <si>
    <t>Measures adopted to create environmental awareness</t>
  </si>
  <si>
    <t>The project complies with  Basic metering requirements of GRIHA</t>
  </si>
  <si>
    <t>The project complies with Extended metering requirements as mentioned in GRIHA</t>
  </si>
  <si>
    <t>Minimum of 25% of the living area should meet adequate level of daylight (daylight factors) as prescribed in SP 41</t>
  </si>
  <si>
    <t xml:space="preserve">Dedicated, segregated and hygienic storage spaces in the project site to store different wastes before treatment /recycling </t>
  </si>
  <si>
    <t xml:space="preserve">Contractual tie-ups with waste recyclers for safe recycling for recyclable wastes like metal, paper, plastic, glass etc. </t>
  </si>
  <si>
    <t xml:space="preserve">Crèche facility for children of construction workers </t>
  </si>
  <si>
    <t>Strategies to treat all organic (kitchen and landscape) waste on-site and to convert it into a resource (manure, biogas etc.)</t>
  </si>
  <si>
    <t>The projects complies with the NBC (2005) safety norms for providing the necessary safety equipment and measures for construction workers</t>
  </si>
  <si>
    <t>CRITERIA</t>
  </si>
  <si>
    <t>The project site is a brownfield site 
OR
a redevelopment project 
OR
there are at least 5 basic services (from the list given in GRIHA) within the campus or within 500m walking distance from main entrance of project.</t>
  </si>
  <si>
    <t>The percentage of total site area (visible to sky but not including the landscape area) which is either soft paved AND/OR covered with SRI coating &gt; 0.5 AND/OR shaded by trees/vegetated pergolas/solar panels AND/OR any combination of these strategies</t>
  </si>
  <si>
    <t>Select one of the below options :</t>
  </si>
  <si>
    <t>All existing mature trees on site are preserved
OR
transplant mature trees within the site and ensure they survive 
OR
Plant 3 trees for every 1 tree cut of the same native/naturalized species 
OR
any combination of these for all mature trees on site</t>
  </si>
  <si>
    <t>Increase total number of trees on site by 25% above the pre-construction phase 
OR
Plant 4 trees for every 1 tree cut of the same native/naturalized species</t>
  </si>
  <si>
    <t>Implement staging during construction on site</t>
  </si>
  <si>
    <t>Adopt strategies (at least 3 from the list) to manage construction water</t>
  </si>
  <si>
    <t>Reduction in project EPI against the GRIHA baseline :</t>
  </si>
  <si>
    <t>More than 10% reduction - 2 points</t>
  </si>
  <si>
    <t>More than 20% reduction - 3 points</t>
  </si>
  <si>
    <t>More than 30% reduction - 5 points</t>
  </si>
  <si>
    <t>More than 40% reduction - 7 points</t>
  </si>
  <si>
    <t>More than 50% reduction - 10 points</t>
  </si>
  <si>
    <t>Percentage of annual energy consumption of internal artificial lighting and HVAC systems offset through use of renewable energy:</t>
  </si>
  <si>
    <t>Mandatory percentage dependent upon area of non-residential spaces (only on site) - Mandatory - 0 points</t>
  </si>
  <si>
    <t>Not Attempting - 0 points</t>
  </si>
  <si>
    <t>The WWR and SRR to not exceed 60% and 5% respectively &amp;;
All the fenestrations meet the SHGC requirement of ECBC-2007/Weighted Façade average SHGC meets SHGC requirements of ECBC-2007
OR
Alternatively use Tables 9 &amp; 10 of SP 41 to design the shading device for the windows
OR
Conduct solar path analysis for windows of AC as well as non-AC spaces, to ensure that the window is completely shaded for the duration between 10:00 am on 1st April to 15:00 on 30th September
OR
Any combination of the above strategies on 100% of the fenestrations</t>
  </si>
  <si>
    <t>The thermal comfort requirements of NBC 2005 OR ASHRAE 55 OR requirements of Indian Adaptive Comfort Model as mentioned in Appendix 1 must be met</t>
  </si>
  <si>
    <t>Reduction in landscape water demand from the GRIHA base case :</t>
  </si>
  <si>
    <t>Percentage self sufficiency of the project in the annual water requirement (for domestic use, buildings, landscape and utilities) :</t>
  </si>
  <si>
    <t>Minimum 40% of materials (by volume) in building blocks/bricks should be fly ash or any BIS recommended waste, for 100% load bearing and non-load bearing walls</t>
  </si>
  <si>
    <t>Minimum than 25% replacement of OPC with fly ash or any BIS recommended waste by weight of cement used in structural concrete</t>
  </si>
  <si>
    <t>Minimum than 25% replacement of OPC with fly ash or any BIS recommended waste in plaster/masonry mortar</t>
  </si>
  <si>
    <t>Select the percentage reduction in combined embodied energy of structure and masonry walls :</t>
  </si>
  <si>
    <t>At least 10% below base case - 1 point</t>
  </si>
  <si>
    <t>At least 20% below base case - 2 points</t>
  </si>
  <si>
    <t>At least 30% below base case - 4 points</t>
  </si>
  <si>
    <t xml:space="preserve">Multi-coloured dustbins/different garbage chutes have been provided to building occupants to ensure segregation of waste at source </t>
  </si>
  <si>
    <t xml:space="preserve">Dedicated resting rooms for the service staff have been provided in the project </t>
  </si>
  <si>
    <t>Toilets for the service staff have been provided in the project</t>
  </si>
  <si>
    <t xml:space="preserve">Connect to GRIHA IT platform (linked to smart metering) to allow for two way communication on the list mentioned in Appraisal 28.1.4 </t>
  </si>
  <si>
    <t>Percentage of interior materials (calculated by surface area) which meet the GRIHA requirements for low-impact materials :</t>
  </si>
  <si>
    <t>Not attempting - 0 points</t>
  </si>
  <si>
    <t>three</t>
  </si>
  <si>
    <t xml:space="preserve">Would you select Alternative 1 or Alternative 2? </t>
  </si>
  <si>
    <t>Alternative 1</t>
  </si>
  <si>
    <t>Alternative 2</t>
  </si>
  <si>
    <t>Daylight Alternative 1</t>
  </si>
  <si>
    <t>Daylight Alternative 2</t>
  </si>
  <si>
    <r>
      <rPr>
        <b/>
        <sz val="12"/>
        <color theme="1"/>
        <rFont val="Calibri"/>
        <family val="2"/>
        <scheme val="minor"/>
      </rPr>
      <t>Alternative 2:</t>
    </r>
    <r>
      <rPr>
        <sz val="12"/>
        <color theme="1"/>
        <rFont val="Calibri"/>
        <family val="2"/>
        <scheme val="minor"/>
      </rPr>
      <t xml:space="preserve">
Off-site renewable energy system to offset 100% building energy demand</t>
    </r>
  </si>
  <si>
    <t>Applicability Check                                                                                                                                                                                                                                                                                                                                                   Total waste water generated on site is more than 10 clad</t>
  </si>
  <si>
    <t>Total (Percentile)</t>
  </si>
  <si>
    <r>
      <rPr>
        <b/>
        <sz val="12"/>
        <color theme="1"/>
        <rFont val="Calibri"/>
        <family val="2"/>
        <scheme val="minor"/>
      </rPr>
      <t>Alternative 1:</t>
    </r>
    <r>
      <rPr>
        <sz val="12"/>
        <color theme="1"/>
        <rFont val="Calibri"/>
        <family val="2"/>
        <scheme val="minor"/>
      </rPr>
      <t xml:space="preserve">
On-site/Off-site renewable energy system installation to offset a part of the annual energy consumption of internal artificial lighting and HVAC systems (Mandatory requirements must be met through On-site renewable energy system)</t>
    </r>
  </si>
  <si>
    <t>Section Wise Break up</t>
  </si>
  <si>
    <t>Please note: several criteria in this feasibility sheet has fixed dropdowns. For those criteria, please select the points being attempted through selecting the correct option from the drop down.</t>
  </si>
  <si>
    <r>
      <t></t>
    </r>
    <r>
      <rPr>
        <u/>
        <sz val="11"/>
        <color theme="10"/>
        <rFont val="Wingdings 3"/>
        <family val="1"/>
        <charset val="2"/>
      </rPr>
      <t></t>
    </r>
  </si>
  <si>
    <t>Applicability Check                                                                                                                                                                                                                                                                                                                                                   There are Air Conditioned buildings in the project</t>
  </si>
  <si>
    <t>Peak heat gain through building envelope (for each AC building individually) should meet the GRIHA Building Envelope Peak Heat Gain Factor thresholds</t>
  </si>
  <si>
    <t>Artificial lighting design to fall within limits (lower and higher range limits) as recommended for space/task specific lighting levels as per NBC and to meet a minimum uniformity ratio of 0.4</t>
  </si>
  <si>
    <r>
      <t></t>
    </r>
    <r>
      <rPr>
        <u/>
        <sz val="11"/>
        <color theme="10"/>
        <rFont val="Wingdings 3"/>
        <family val="1"/>
        <charset val="2"/>
      </rPr>
      <t></t>
    </r>
  </si>
  <si>
    <t>The mean DA requirements (300 lux or more) are met over the total living area for at least 25% of total annual analysis hours (annual analysis hours – 800 to 1800 each day) 
The mean DA requirements (3000 lux or more) are never exceeded over the total living area for across the total annual analysis hours (annual analysis hours – 800 to 1800 each day)</t>
  </si>
  <si>
    <t>The mean DA requirements (300 lux or more) are met over the total living area for at least 50% of total annual analysis hours (annual analysis hours – 800 to 1800 each day)</t>
  </si>
  <si>
    <t>The mean DA requirements (300 lux or more) are met over the total living area for at least 75% of total annual analysis hours (annual analysis hours – 800 to 1800 each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</si>
</sst>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2"/>
      <name val="Calibri"/>
      <family val="2"/>
    </font>
    <font>
      <b/>
      <sz val="11"/>
      <color theme="0"/>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sz val="11"/>
      <color rgb="FFFF0000"/>
      <name val="Calibri"/>
      <family val="2"/>
      <scheme val="minor"/>
    </font>
    <font>
      <sz val="14"/>
      <name val="Calibri"/>
      <family val="2"/>
    </font>
    <font>
      <b/>
      <sz val="18"/>
      <color theme="0"/>
      <name val="Calibri"/>
      <family val="2"/>
      <scheme val="minor"/>
    </font>
    <font>
      <sz val="16"/>
      <color theme="1"/>
      <name val="Calibri"/>
      <family val="2"/>
      <scheme val="minor"/>
    </font>
    <font>
      <sz val="12"/>
      <color theme="1"/>
      <name val="Calibri"/>
      <family val="2"/>
      <scheme val="minor"/>
    </font>
    <font>
      <sz val="16"/>
      <name val="Calibri"/>
      <family val="2"/>
      <scheme val="minor"/>
    </font>
    <font>
      <sz val="12"/>
      <name val="Calibri"/>
      <family val="2"/>
      <scheme val="minor"/>
    </font>
    <font>
      <sz val="18"/>
      <color theme="1"/>
      <name val="Calibri"/>
      <family val="2"/>
      <scheme val="minor"/>
    </font>
    <font>
      <b/>
      <sz val="14"/>
      <color theme="1"/>
      <name val="Calibri"/>
      <family val="2"/>
      <scheme val="minor"/>
    </font>
    <font>
      <b/>
      <i/>
      <sz val="14"/>
      <color theme="1"/>
      <name val="Calibri"/>
      <family val="2"/>
      <scheme val="minor"/>
    </font>
    <font>
      <b/>
      <sz val="18"/>
      <color theme="0"/>
      <name val="Calibri"/>
      <family val="2"/>
    </font>
    <font>
      <b/>
      <sz val="14"/>
      <color theme="5"/>
      <name val="Calibri"/>
      <family val="2"/>
      <scheme val="minor"/>
    </font>
    <font>
      <b/>
      <sz val="11"/>
      <color theme="5"/>
      <name val="Calibri"/>
      <family val="2"/>
      <scheme val="minor"/>
    </font>
    <font>
      <b/>
      <sz val="12"/>
      <color theme="5"/>
      <name val="Calibri"/>
      <family val="2"/>
      <scheme val="minor"/>
    </font>
    <font>
      <b/>
      <sz val="16"/>
      <color theme="5"/>
      <name val="Calibri"/>
      <family val="2"/>
      <scheme val="minor"/>
    </font>
    <font>
      <b/>
      <sz val="18"/>
      <color theme="5"/>
      <name val="Calibri"/>
      <family val="2"/>
      <scheme val="minor"/>
    </font>
    <font>
      <b/>
      <sz val="14"/>
      <color theme="4"/>
      <name val="Calibri"/>
      <family val="2"/>
      <scheme val="minor"/>
    </font>
    <font>
      <b/>
      <sz val="18"/>
      <color theme="4"/>
      <name val="Calibri"/>
      <family val="2"/>
      <scheme val="minor"/>
    </font>
    <font>
      <b/>
      <i/>
      <sz val="18"/>
      <color rgb="FFFF0000"/>
      <name val="Calibri"/>
      <family val="2"/>
      <scheme val="minor"/>
    </font>
    <font>
      <b/>
      <sz val="22"/>
      <name val="Calibri"/>
      <family val="2"/>
      <scheme val="minor"/>
    </font>
    <font>
      <u/>
      <sz val="11"/>
      <color theme="10"/>
      <name val="Calibri"/>
      <family val="2"/>
      <scheme val="minor"/>
    </font>
    <font>
      <u/>
      <sz val="11"/>
      <color theme="10"/>
      <name val="Wingdings 3"/>
      <family val="1"/>
      <charset val="2"/>
    </font>
    <font>
      <sz val="1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6" tint="0.39997558519241921"/>
        <bgColor indexed="64"/>
      </patternFill>
    </fill>
    <fill>
      <patternFill patternType="solid">
        <fgColor theme="4"/>
        <bgColor indexed="64"/>
      </patternFill>
    </fill>
    <fill>
      <patternFill patternType="solid">
        <fgColor theme="5"/>
        <bgColor indexed="64"/>
      </patternFill>
    </fill>
    <fill>
      <patternFill patternType="solid">
        <fgColor theme="1" tint="0.499984740745262"/>
        <bgColor indexed="64"/>
      </patternFill>
    </fill>
    <fill>
      <patternFill patternType="solid">
        <fgColor theme="2"/>
        <bgColor indexed="64"/>
      </patternFill>
    </fill>
    <fill>
      <patternFill patternType="solid">
        <fgColor theme="2" tint="-9.9978637043366805E-2"/>
        <bgColor indexed="64"/>
      </patternFill>
    </fill>
  </fills>
  <borders count="47">
    <border>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bottom/>
      <diagonal/>
    </border>
    <border>
      <left/>
      <right/>
      <top/>
      <bottom style="thin">
        <color theme="0" tint="-0.14999847407452621"/>
      </bottom>
      <diagonal/>
    </border>
    <border>
      <left/>
      <right/>
      <top style="thin">
        <color theme="0" tint="-0.14999847407452621"/>
      </top>
      <bottom/>
      <diagonal/>
    </border>
    <border>
      <left style="thin">
        <color theme="0" tint="-0.14999847407452621"/>
      </left>
      <right/>
      <top/>
      <bottom/>
      <diagonal/>
    </border>
    <border>
      <left/>
      <right style="thin">
        <color theme="0" tint="-0.249977111117893"/>
      </right>
      <top/>
      <bottom style="thin">
        <color theme="0" tint="-0.14999847407452621"/>
      </bottom>
      <diagonal/>
    </border>
    <border>
      <left style="thin">
        <color theme="0" tint="-0.34998626667073579"/>
      </left>
      <right style="thin">
        <color theme="0" tint="-0.34998626667073579"/>
      </right>
      <top style="thin">
        <color theme="0" tint="-0.34998626667073579"/>
      </top>
      <bottom/>
      <diagonal/>
    </border>
    <border>
      <left style="thin">
        <color theme="0" tint="-0.14999847407452621"/>
      </left>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14999847407452621"/>
      </left>
      <right style="thin">
        <color theme="0" tint="-0.249977111117893"/>
      </right>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style="thin">
        <color theme="0" tint="-0.14999847407452621"/>
      </top>
      <bottom style="thin">
        <color theme="0" tint="-0.14999847407452621"/>
      </bottom>
      <diagonal/>
    </border>
    <border>
      <left/>
      <right style="thin">
        <color theme="0" tint="-0.249977111117893"/>
      </right>
      <top/>
      <bottom/>
      <diagonal/>
    </border>
    <border>
      <left style="thin">
        <color theme="0" tint="-0.14999847407452621"/>
      </left>
      <right style="thin">
        <color theme="0" tint="-0.249977111117893"/>
      </right>
      <top style="thin">
        <color theme="0" tint="-0.14999847407452621"/>
      </top>
      <bottom/>
      <diagonal/>
    </border>
    <border>
      <left style="thin">
        <color theme="0" tint="-0.14999847407452621"/>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249977111117893"/>
      </top>
      <bottom/>
      <diagonal/>
    </border>
    <border>
      <left/>
      <right style="thin">
        <color theme="0" tint="-0.14999847407452621"/>
      </right>
      <top style="thin">
        <color theme="0" tint="-0.249977111117893"/>
      </top>
      <bottom style="thin">
        <color theme="0" tint="-0.249977111117893"/>
      </bottom>
      <diagonal/>
    </border>
    <border>
      <left style="thin">
        <color theme="0" tint="-0.14999847407452621"/>
      </left>
      <right/>
      <top style="thin">
        <color theme="0" tint="-0.249977111117893"/>
      </top>
      <bottom style="thin">
        <color theme="0" tint="-0.14999847407452621"/>
      </bottom>
      <diagonal/>
    </border>
    <border>
      <left style="thin">
        <color theme="0"/>
      </left>
      <right/>
      <top/>
      <bottom/>
      <diagonal/>
    </border>
    <border>
      <left/>
      <right style="thin">
        <color theme="0"/>
      </right>
      <top/>
      <bottom/>
      <diagonal/>
    </border>
    <border>
      <left/>
      <right style="thin">
        <color theme="0" tint="-0.499984740745262"/>
      </right>
      <top/>
      <bottom/>
      <diagonal/>
    </border>
    <border>
      <left/>
      <right/>
      <top style="thin">
        <color theme="0" tint="-0.249977111117893"/>
      </top>
      <bottom style="thin">
        <color theme="0" tint="-0.14999847407452621"/>
      </bottom>
      <diagonal/>
    </border>
    <border>
      <left/>
      <right/>
      <top/>
      <bottom style="thin">
        <color indexed="64"/>
      </bottom>
      <diagonal/>
    </border>
  </borders>
  <cellStyleXfs count="2">
    <xf numFmtId="0" fontId="0" fillId="0" borderId="0"/>
    <xf numFmtId="0" fontId="27" fillId="0" borderId="0" applyNumberFormat="0" applyFill="0" applyBorder="0" applyAlignment="0" applyProtection="0"/>
  </cellStyleXfs>
  <cellXfs count="263">
    <xf numFmtId="0" fontId="0" fillId="0" borderId="0" xfId="0"/>
    <xf numFmtId="0" fontId="0" fillId="0" borderId="0" xfId="0" applyAlignment="1">
      <alignment vertical="center" wrapText="1"/>
    </xf>
    <xf numFmtId="9" fontId="0" fillId="0" borderId="0" xfId="0" applyNumberFormat="1" applyAlignment="1">
      <alignment horizontal="left"/>
    </xf>
    <xf numFmtId="0" fontId="0" fillId="0" borderId="0" xfId="0" applyAlignment="1">
      <alignment horizontal="left"/>
    </xf>
    <xf numFmtId="0" fontId="0" fillId="0" borderId="0" xfId="0" applyNumberFormat="1" applyAlignment="1">
      <alignment horizontal="left"/>
    </xf>
    <xf numFmtId="0" fontId="4" fillId="0" borderId="0" xfId="0" applyFont="1"/>
    <xf numFmtId="0" fontId="4" fillId="0" borderId="0" xfId="0" applyNumberFormat="1" applyFont="1" applyAlignment="1">
      <alignment horizontal="left"/>
    </xf>
    <xf numFmtId="0" fontId="0" fillId="0" borderId="0" xfId="0" applyAlignment="1">
      <alignment wrapText="1"/>
    </xf>
    <xf numFmtId="164" fontId="7" fillId="0" borderId="0" xfId="0" applyNumberFormat="1" applyFont="1" applyAlignment="1">
      <alignment horizontal="left"/>
    </xf>
    <xf numFmtId="0" fontId="7" fillId="0" borderId="0" xfId="0" applyFont="1" applyAlignment="1">
      <alignment horizontal="left" wrapText="1"/>
    </xf>
    <xf numFmtId="0" fontId="0" fillId="0" borderId="0" xfId="0" applyFont="1" applyAlignment="1">
      <alignment wrapText="1"/>
    </xf>
    <xf numFmtId="0" fontId="4" fillId="0" borderId="0" xfId="0" applyFont="1" applyAlignment="1">
      <alignment vertical="center"/>
    </xf>
    <xf numFmtId="0" fontId="11" fillId="0" borderId="14" xfId="0" applyFont="1" applyBorder="1" applyAlignment="1" applyProtection="1">
      <alignment horizontal="center" vertical="center"/>
    </xf>
    <xf numFmtId="0" fontId="19" fillId="0" borderId="0" xfId="0" applyFont="1" applyFill="1" applyBorder="1" applyAlignment="1" applyProtection="1">
      <alignment wrapText="1"/>
      <protection locked="0"/>
    </xf>
    <xf numFmtId="0" fontId="0" fillId="0" borderId="0" xfId="0" applyProtection="1">
      <protection locked="0"/>
    </xf>
    <xf numFmtId="0" fontId="3" fillId="7" borderId="0" xfId="0" applyFont="1" applyFill="1" applyAlignment="1" applyProtection="1">
      <alignment horizontal="center"/>
      <protection locked="0"/>
    </xf>
    <xf numFmtId="0" fontId="3" fillId="7" borderId="0" xfId="0" applyFont="1" applyFill="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0" fillId="2" borderId="0" xfId="0" applyFill="1" applyAlignment="1" applyProtection="1">
      <alignment horizontal="center" vertical="center"/>
      <protection locked="0"/>
    </xf>
    <xf numFmtId="0" fontId="20" fillId="0" borderId="0" xfId="0" applyFont="1" applyFill="1" applyBorder="1" applyAlignment="1" applyProtection="1">
      <alignment wrapText="1"/>
      <protection locked="0"/>
    </xf>
    <xf numFmtId="0" fontId="11" fillId="0" borderId="0" xfId="0" applyFont="1" applyProtection="1">
      <protection locked="0"/>
    </xf>
    <xf numFmtId="0" fontId="11" fillId="0" borderId="0" xfId="0" applyFont="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1" fillId="0" borderId="0" xfId="0" applyFont="1" applyFill="1" applyBorder="1" applyAlignment="1" applyProtection="1">
      <alignment wrapText="1"/>
      <protection locked="0"/>
    </xf>
    <xf numFmtId="0" fontId="10" fillId="0" borderId="0" xfId="0" applyFont="1" applyProtection="1">
      <protection locked="0"/>
    </xf>
    <xf numFmtId="0" fontId="11" fillId="8" borderId="0" xfId="0" applyFont="1" applyFill="1" applyAlignment="1" applyProtection="1">
      <alignment vertical="center" wrapText="1"/>
      <protection locked="0"/>
    </xf>
    <xf numFmtId="0" fontId="0" fillId="0" borderId="0" xfId="0" applyAlignment="1" applyProtection="1">
      <alignment horizontal="center" vertical="center"/>
      <protection locked="0"/>
    </xf>
    <xf numFmtId="0" fontId="12" fillId="2" borderId="0" xfId="0" applyFont="1" applyFill="1" applyAlignment="1" applyProtection="1">
      <alignment vertical="center" wrapText="1"/>
      <protection locked="0"/>
    </xf>
    <xf numFmtId="0" fontId="22" fillId="0" borderId="0" xfId="0" applyFont="1" applyFill="1" applyBorder="1" applyAlignment="1" applyProtection="1">
      <alignment wrapText="1"/>
      <protection locked="0"/>
    </xf>
    <xf numFmtId="0" fontId="14" fillId="0" borderId="0" xfId="0" applyFont="1" applyProtection="1">
      <protection locked="0"/>
    </xf>
    <xf numFmtId="0" fontId="11" fillId="4" borderId="6" xfId="0" applyFont="1" applyFill="1" applyBorder="1" applyAlignment="1" applyProtection="1">
      <alignment vertical="center" wrapText="1"/>
      <protection locked="0"/>
    </xf>
    <xf numFmtId="0" fontId="10" fillId="2" borderId="0" xfId="0" applyFont="1" applyFill="1" applyBorder="1" applyAlignment="1" applyProtection="1">
      <alignment horizontal="center" vertical="center"/>
      <protection locked="0"/>
    </xf>
    <xf numFmtId="0" fontId="18" fillId="0" borderId="0" xfId="0" applyFont="1" applyFill="1" applyBorder="1" applyAlignment="1" applyProtection="1">
      <alignment wrapText="1"/>
      <protection locked="0"/>
    </xf>
    <xf numFmtId="0" fontId="6" fillId="0" borderId="0" xfId="0" applyFont="1" applyProtection="1">
      <protection locked="0"/>
    </xf>
    <xf numFmtId="0" fontId="12" fillId="2" borderId="0" xfId="0" applyFont="1" applyFill="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8" borderId="0" xfId="0" applyFill="1" applyAlignment="1" applyProtection="1">
      <alignment vertical="center"/>
      <protection locked="0"/>
    </xf>
    <xf numFmtId="0" fontId="8" fillId="0" borderId="6" xfId="0" applyFont="1" applyBorder="1" applyAlignment="1" applyProtection="1">
      <alignment horizontal="left" vertical="top" wrapText="1"/>
      <protection locked="0"/>
    </xf>
    <xf numFmtId="0" fontId="1" fillId="3" borderId="6"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6" fillId="0" borderId="0" xfId="0" applyFont="1" applyAlignment="1" applyProtection="1">
      <alignment horizontal="center"/>
      <protection locked="0"/>
    </xf>
    <xf numFmtId="0" fontId="23" fillId="2" borderId="0" xfId="0" applyFont="1" applyFill="1" applyAlignment="1" applyProtection="1">
      <alignment vertical="center" wrapText="1"/>
      <protection locked="0"/>
    </xf>
    <xf numFmtId="0" fontId="11" fillId="0" borderId="0" xfId="0" applyFont="1" applyAlignment="1" applyProtection="1">
      <alignment horizontal="center" vertical="center"/>
    </xf>
    <xf numFmtId="0" fontId="0" fillId="0" borderId="0" xfId="0" applyAlignment="1" applyProtection="1">
      <alignment horizontal="center" vertical="center"/>
    </xf>
    <xf numFmtId="0" fontId="9" fillId="7" borderId="7" xfId="0" applyFont="1" applyFill="1" applyBorder="1" applyAlignment="1" applyProtection="1">
      <alignment horizontal="center" vertical="center"/>
    </xf>
    <xf numFmtId="0" fontId="9" fillId="7" borderId="6" xfId="0" applyFont="1" applyFill="1" applyBorder="1" applyAlignment="1" applyProtection="1">
      <alignment horizontal="center" vertical="center"/>
    </xf>
    <xf numFmtId="0" fontId="11" fillId="0" borderId="7" xfId="0" applyFont="1" applyBorder="1" applyAlignment="1" applyProtection="1">
      <alignment horizontal="center" vertical="center"/>
    </xf>
    <xf numFmtId="0" fontId="11" fillId="3" borderId="8"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3" xfId="0" applyFont="1" applyBorder="1" applyAlignment="1" applyProtection="1">
      <alignment horizontal="center" vertical="center"/>
    </xf>
    <xf numFmtId="0" fontId="9" fillId="6" borderId="0" xfId="0" applyFont="1" applyFill="1" applyAlignment="1" applyProtection="1">
      <alignment horizontal="center" vertical="center"/>
    </xf>
    <xf numFmtId="0" fontId="11" fillId="0" borderId="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Alignment="1" applyProtection="1">
      <alignment horizontal="center" vertical="center" wrapText="1"/>
    </xf>
    <xf numFmtId="0" fontId="0" fillId="3" borderId="4" xfId="0" applyFill="1" applyBorder="1" applyAlignment="1" applyProtection="1">
      <alignment horizontal="center" vertical="center"/>
    </xf>
    <xf numFmtId="0" fontId="11" fillId="3" borderId="2" xfId="0" applyFont="1" applyFill="1" applyBorder="1" applyAlignment="1" applyProtection="1">
      <alignment horizontal="center" vertical="center"/>
    </xf>
    <xf numFmtId="0" fontId="5" fillId="0" borderId="0" xfId="0" applyFont="1" applyAlignment="1" applyProtection="1">
      <alignment horizontal="center" vertical="center"/>
    </xf>
    <xf numFmtId="0" fontId="11" fillId="4" borderId="14" xfId="0" applyFont="1" applyFill="1" applyBorder="1" applyAlignment="1" applyProtection="1">
      <alignment vertical="center" wrapText="1"/>
      <protection locked="0"/>
    </xf>
    <xf numFmtId="0" fontId="11" fillId="3" borderId="12"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0" fillId="0" borderId="42" xfId="0" applyBorder="1" applyAlignment="1" applyProtection="1">
      <alignment horizontal="center" vertical="center"/>
      <protection locked="0"/>
    </xf>
    <xf numFmtId="0" fontId="0" fillId="0" borderId="43" xfId="0" applyBorder="1" applyAlignment="1" applyProtection="1">
      <alignment vertical="center"/>
      <protection locked="0"/>
    </xf>
    <xf numFmtId="0" fontId="11" fillId="8" borderId="44" xfId="0" applyFont="1" applyFill="1" applyBorder="1" applyAlignment="1" applyProtection="1">
      <alignment vertical="center" wrapText="1"/>
      <protection locked="0"/>
    </xf>
    <xf numFmtId="0" fontId="11" fillId="8" borderId="37" xfId="0" applyFont="1" applyFill="1" applyBorder="1" applyAlignment="1" applyProtection="1">
      <alignment horizontal="left" vertical="center" wrapText="1"/>
      <protection locked="0"/>
    </xf>
    <xf numFmtId="9" fontId="11" fillId="8" borderId="15" xfId="0" applyNumberFormat="1" applyFont="1" applyFill="1" applyBorder="1" applyAlignment="1" applyProtection="1">
      <alignment horizontal="left" vertical="center" wrapText="1"/>
      <protection locked="0"/>
    </xf>
    <xf numFmtId="0" fontId="11" fillId="8" borderId="7" xfId="0" applyFont="1" applyFill="1" applyBorder="1" applyAlignment="1" applyProtection="1">
      <alignment vertical="center" wrapText="1"/>
      <protection locked="0"/>
    </xf>
    <xf numFmtId="0" fontId="11" fillId="0" borderId="19" xfId="0" applyFont="1" applyBorder="1" applyAlignment="1" applyProtection="1">
      <alignment horizontal="center" vertical="center"/>
    </xf>
    <xf numFmtId="0" fontId="6" fillId="0" borderId="18" xfId="0" applyFont="1" applyBorder="1" applyAlignment="1" applyProtection="1">
      <alignment vertical="center"/>
      <protection locked="0"/>
    </xf>
    <xf numFmtId="0" fontId="27" fillId="2" borderId="26" xfId="1" applyFill="1" applyBorder="1" applyAlignment="1" applyProtection="1">
      <alignment horizontal="left" wrapText="1"/>
      <protection locked="0"/>
    </xf>
    <xf numFmtId="0" fontId="27" fillId="2" borderId="26" xfId="1" applyFill="1" applyBorder="1" applyAlignment="1" applyProtection="1">
      <alignment vertical="top" wrapText="1"/>
      <protection locked="0"/>
    </xf>
    <xf numFmtId="0" fontId="27" fillId="2" borderId="26" xfId="1" applyFill="1" applyBorder="1" applyAlignment="1" applyProtection="1">
      <alignment vertical="center"/>
      <protection locked="0"/>
    </xf>
    <xf numFmtId="0" fontId="19" fillId="0" borderId="18" xfId="0" applyFont="1" applyFill="1" applyBorder="1" applyAlignment="1" applyProtection="1">
      <alignment wrapText="1"/>
      <protection locked="0"/>
    </xf>
    <xf numFmtId="0" fontId="11" fillId="0" borderId="15" xfId="0" applyFont="1" applyFill="1" applyBorder="1" applyAlignment="1" applyProtection="1">
      <alignment horizontal="center" vertical="center"/>
    </xf>
    <xf numFmtId="0" fontId="11" fillId="0" borderId="1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6" xfId="0" applyFont="1" applyBorder="1" applyAlignment="1" applyProtection="1">
      <alignment horizontal="center" vertical="center"/>
    </xf>
    <xf numFmtId="0" fontId="27" fillId="2" borderId="26" xfId="1" applyFill="1" applyBorder="1"/>
    <xf numFmtId="0" fontId="27" fillId="2" borderId="0" xfId="1" applyFill="1"/>
    <xf numFmtId="0" fontId="0" fillId="0" borderId="0" xfId="0"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7" fillId="6" borderId="7" xfId="0" applyFont="1" applyFill="1" applyBorder="1" applyAlignment="1" applyProtection="1">
      <alignment horizontal="center" vertical="top" wrapText="1"/>
      <protection locked="0"/>
    </xf>
    <xf numFmtId="0" fontId="17" fillId="6" borderId="11" xfId="0" applyFont="1" applyFill="1" applyBorder="1" applyAlignment="1" applyProtection="1">
      <alignment horizontal="center" vertical="top" wrapText="1"/>
      <protection locked="0"/>
    </xf>
    <xf numFmtId="0" fontId="17" fillId="6" borderId="8" xfId="0" applyFont="1" applyFill="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7" fillId="7" borderId="7" xfId="0" applyFont="1" applyFill="1" applyBorder="1" applyAlignment="1" applyProtection="1">
      <alignment horizontal="center" vertical="top" wrapText="1"/>
      <protection locked="0"/>
    </xf>
    <xf numFmtId="0" fontId="17" fillId="7" borderId="11" xfId="0" applyFont="1" applyFill="1" applyBorder="1" applyAlignment="1" applyProtection="1">
      <alignment horizontal="center" vertical="top" wrapText="1"/>
      <protection locked="0"/>
    </xf>
    <xf numFmtId="0" fontId="17" fillId="7" borderId="8" xfId="0" applyFont="1" applyFill="1" applyBorder="1" applyAlignment="1" applyProtection="1">
      <alignment horizontal="center" vertical="top" wrapText="1"/>
      <protection locked="0"/>
    </xf>
    <xf numFmtId="0" fontId="0" fillId="0" borderId="18" xfId="0" applyBorder="1" applyAlignment="1" applyProtection="1">
      <alignment horizontal="center" vertical="center"/>
      <protection locked="0"/>
    </xf>
    <xf numFmtId="0" fontId="24"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0" fillId="0" borderId="17" xfId="0"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1" fillId="4" borderId="7"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0" borderId="11" xfId="0" applyFont="1" applyBorder="1" applyAlignment="1" applyProtection="1">
      <alignment horizontal="left" vertical="center"/>
      <protection locked="0"/>
    </xf>
    <xf numFmtId="0" fontId="9" fillId="0" borderId="7"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left" vertical="center" wrapText="1"/>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0" fillId="2" borderId="11" xfId="0" applyFont="1" applyFill="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0" fillId="2" borderId="0" xfId="0" applyFont="1" applyFill="1" applyAlignment="1" applyProtection="1">
      <alignment horizontal="center" vertical="center" wrapText="1"/>
      <protection locked="0"/>
    </xf>
    <xf numFmtId="0" fontId="9" fillId="6" borderId="0" xfId="0" applyFont="1" applyFill="1" applyAlignment="1" applyProtection="1">
      <alignment horizontal="center" wrapText="1"/>
      <protection locked="0"/>
    </xf>
    <xf numFmtId="0" fontId="1" fillId="0" borderId="0" xfId="0" applyFont="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9" fillId="6" borderId="0" xfId="0" applyFont="1" applyFill="1" applyAlignment="1" applyProtection="1">
      <alignment horizontal="center" vertical="center" wrapText="1"/>
      <protection locked="0"/>
    </xf>
    <xf numFmtId="0" fontId="2" fillId="5" borderId="19"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11" fillId="4" borderId="19" xfId="0" applyFont="1" applyFill="1" applyBorder="1" applyAlignment="1" applyProtection="1">
      <alignment horizontal="left" vertical="center" wrapText="1"/>
      <protection locked="0"/>
    </xf>
    <xf numFmtId="0" fontId="11" fillId="4" borderId="5"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1" fillId="4" borderId="15" xfId="0" applyFont="1" applyFill="1" applyBorder="1" applyAlignment="1" applyProtection="1">
      <alignment horizontal="left" vertical="center" wrapText="1"/>
      <protection locked="0"/>
    </xf>
    <xf numFmtId="0" fontId="11" fillId="4" borderId="13"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3" borderId="28" xfId="0" applyFont="1" applyFill="1" applyBorder="1" applyAlignment="1" applyProtection="1">
      <alignment horizontal="left" vertical="center" wrapText="1"/>
      <protection locked="0"/>
    </xf>
    <xf numFmtId="0" fontId="11" fillId="3" borderId="29" xfId="0" applyFont="1" applyFill="1" applyBorder="1" applyAlignment="1" applyProtection="1">
      <alignment horizontal="left" vertical="center" wrapText="1"/>
      <protection locked="0"/>
    </xf>
    <xf numFmtId="0" fontId="11" fillId="3" borderId="36"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11" fillId="4" borderId="29" xfId="0" applyFont="1" applyFill="1" applyBorder="1" applyAlignment="1" applyProtection="1">
      <alignment horizontal="left" vertical="center" wrapText="1"/>
      <protection locked="0"/>
    </xf>
    <xf numFmtId="0" fontId="11" fillId="4" borderId="40" xfId="0" applyFont="1" applyFill="1" applyBorder="1" applyAlignment="1" applyProtection="1">
      <alignment horizontal="left" vertical="center" wrapText="1"/>
      <protection locked="0"/>
    </xf>
    <xf numFmtId="0" fontId="11" fillId="4" borderId="41" xfId="0" applyFont="1" applyFill="1" applyBorder="1" applyAlignment="1" applyProtection="1">
      <alignment horizontal="left" vertical="center" wrapText="1"/>
      <protection locked="0"/>
    </xf>
    <xf numFmtId="0" fontId="11" fillId="4" borderId="45"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5" fillId="3" borderId="17" xfId="0" applyFont="1" applyFill="1" applyBorder="1" applyAlignment="1" applyProtection="1">
      <alignment horizontal="left" vertical="center" wrapText="1"/>
      <protection locked="0"/>
    </xf>
    <xf numFmtId="0" fontId="15" fillId="3" borderId="13"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29" fillId="4" borderId="17"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1" fillId="4" borderId="18" xfId="0" applyFont="1" applyFill="1" applyBorder="1" applyAlignment="1" applyProtection="1">
      <alignment horizontal="left" vertical="center" wrapText="1"/>
      <protection locked="0"/>
    </xf>
    <xf numFmtId="0" fontId="0" fillId="3" borderId="15"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11" fillId="4" borderId="32" xfId="0" applyFont="1" applyFill="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4" borderId="14" xfId="0" applyFont="1" applyFill="1" applyBorder="1" applyAlignment="1" applyProtection="1">
      <alignment horizontal="left" vertical="center" wrapText="1"/>
      <protection locked="0"/>
    </xf>
    <xf numFmtId="0" fontId="11" fillId="4" borderId="12" xfId="0" applyFont="1" applyFill="1" applyBorder="1" applyAlignment="1" applyProtection="1">
      <alignment horizontal="left" vertical="center" wrapText="1"/>
      <protection locked="0"/>
    </xf>
    <xf numFmtId="0" fontId="0" fillId="0" borderId="18" xfId="0" applyBorder="1" applyAlignment="1" applyProtection="1">
      <alignment horizontal="center" vertical="center"/>
    </xf>
    <xf numFmtId="0" fontId="0" fillId="0" borderId="0" xfId="0" applyBorder="1" applyAlignment="1" applyProtection="1">
      <alignment horizontal="center" vertical="center"/>
    </xf>
    <xf numFmtId="0" fontId="0" fillId="0" borderId="17" xfId="0" applyBorder="1" applyAlignment="1" applyProtection="1">
      <alignment horizontal="center" vertical="center"/>
    </xf>
    <xf numFmtId="0" fontId="15" fillId="0" borderId="7"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2" fillId="5" borderId="22" xfId="0" applyFont="1" applyFill="1" applyBorder="1" applyAlignment="1" applyProtection="1">
      <alignment horizontal="left" vertical="center" wrapText="1"/>
      <protection locked="0"/>
    </xf>
    <xf numFmtId="0" fontId="2" fillId="5" borderId="23" xfId="0" applyFont="1" applyFill="1" applyBorder="1" applyAlignment="1" applyProtection="1">
      <alignment horizontal="left" vertical="center" wrapText="1"/>
      <protection locked="0"/>
    </xf>
    <xf numFmtId="0" fontId="2" fillId="5" borderId="27" xfId="0" applyFont="1" applyFill="1" applyBorder="1" applyAlignment="1" applyProtection="1">
      <alignment horizontal="left" vertical="center" wrapText="1"/>
      <protection locked="0"/>
    </xf>
    <xf numFmtId="0" fontId="2" fillId="5" borderId="28" xfId="0" applyFont="1" applyFill="1" applyBorder="1" applyAlignment="1" applyProtection="1">
      <alignment horizontal="left" vertical="center" wrapText="1"/>
      <protection locked="0"/>
    </xf>
    <xf numFmtId="0" fontId="11" fillId="4" borderId="25" xfId="0" applyFont="1" applyFill="1" applyBorder="1" applyAlignment="1" applyProtection="1">
      <alignment horizontal="left" vertical="center" wrapText="1"/>
      <protection locked="0"/>
    </xf>
    <xf numFmtId="0" fontId="9" fillId="6" borderId="0" xfId="0" applyFont="1" applyFill="1" applyBorder="1" applyAlignment="1" applyProtection="1">
      <alignment horizontal="center" vertical="center" wrapText="1"/>
      <protection locked="0"/>
    </xf>
    <xf numFmtId="0" fontId="29" fillId="3" borderId="0"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40"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17"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7" fillId="6" borderId="7" xfId="0" applyFont="1" applyFill="1" applyBorder="1" applyAlignment="1" applyProtection="1">
      <alignment horizontal="center" vertical="center" wrapText="1"/>
    </xf>
    <xf numFmtId="0" fontId="17" fillId="6" borderId="8" xfId="0" applyFont="1" applyFill="1" applyBorder="1" applyAlignment="1" applyProtection="1">
      <alignment horizontal="center" vertical="center" wrapText="1"/>
    </xf>
    <xf numFmtId="0" fontId="2" fillId="5" borderId="15"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7" fillId="7" borderId="7" xfId="0" applyFont="1" applyFill="1" applyBorder="1" applyAlignment="1" applyProtection="1">
      <alignment horizontal="center" vertical="top" wrapText="1"/>
    </xf>
    <xf numFmtId="0" fontId="17" fillId="7" borderId="8" xfId="0" applyFont="1" applyFill="1" applyBorder="1" applyAlignment="1" applyProtection="1">
      <alignment horizontal="center" vertical="top" wrapText="1"/>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2" fillId="5" borderId="17"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18" xfId="0" applyFont="1" applyFill="1" applyBorder="1" applyAlignment="1" applyProtection="1">
      <alignment horizontal="left" vertical="center" wrapText="1"/>
      <protection locked="0"/>
    </xf>
    <xf numFmtId="0" fontId="0" fillId="0" borderId="0" xfId="0"/>
    <xf numFmtId="0" fontId="26" fillId="0" borderId="7" xfId="0" applyFont="1" applyFill="1" applyBorder="1" applyAlignment="1" applyProtection="1">
      <alignment horizontal="center"/>
      <protection locked="0"/>
    </xf>
    <xf numFmtId="0" fontId="26" fillId="0" borderId="11" xfId="0" applyFont="1" applyFill="1" applyBorder="1" applyAlignment="1" applyProtection="1">
      <alignment horizontal="center"/>
      <protection locked="0"/>
    </xf>
    <xf numFmtId="0" fontId="26" fillId="0" borderId="8" xfId="0" applyFont="1" applyFill="1" applyBorder="1" applyAlignment="1" applyProtection="1">
      <alignment horizontal="center"/>
      <protection locked="0"/>
    </xf>
    <xf numFmtId="0" fontId="6" fillId="3" borderId="9"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0" fillId="0" borderId="0" xfId="0" applyAlignment="1" applyProtection="1">
      <alignment horizontal="center" vertical="center"/>
    </xf>
    <xf numFmtId="0" fontId="25" fillId="0" borderId="18" xfId="0" applyFont="1" applyFill="1" applyBorder="1" applyAlignment="1" applyProtection="1">
      <alignment horizontal="center" wrapText="1"/>
      <protection locked="0"/>
    </xf>
    <xf numFmtId="0" fontId="16" fillId="0" borderId="15" xfId="0" applyFont="1" applyBorder="1" applyAlignment="1" applyProtection="1">
      <alignment horizontal="center" wrapText="1"/>
      <protection locked="0"/>
    </xf>
    <xf numFmtId="0" fontId="16" fillId="0" borderId="17" xfId="0" applyFont="1" applyBorder="1" applyAlignment="1" applyProtection="1">
      <alignment horizontal="center" wrapText="1"/>
      <protection locked="0"/>
    </xf>
    <xf numFmtId="0" fontId="16" fillId="0" borderId="7" xfId="0" applyFont="1" applyBorder="1" applyAlignment="1" applyProtection="1">
      <alignment horizontal="center" wrapText="1"/>
      <protection locked="0"/>
    </xf>
    <xf numFmtId="0" fontId="16" fillId="0" borderId="11" xfId="0" applyFont="1" applyBorder="1" applyAlignment="1" applyProtection="1">
      <alignment horizontal="center" wrapText="1"/>
      <protection locked="0"/>
    </xf>
    <xf numFmtId="0" fontId="15" fillId="0" borderId="8" xfId="0" applyFont="1" applyBorder="1" applyAlignment="1" applyProtection="1">
      <alignment horizontal="center"/>
      <protection locked="0"/>
    </xf>
    <xf numFmtId="0" fontId="11" fillId="3" borderId="20" xfId="0" applyFont="1" applyFill="1" applyBorder="1" applyAlignment="1" applyProtection="1">
      <alignment horizontal="center" vertical="center"/>
    </xf>
    <xf numFmtId="0" fontId="11" fillId="3" borderId="37" xfId="0" applyFont="1" applyFill="1" applyBorder="1" applyAlignment="1" applyProtection="1">
      <alignment horizontal="left" vertical="center" wrapText="1"/>
      <protection locked="0"/>
    </xf>
    <xf numFmtId="0" fontId="11" fillId="3" borderId="38"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center" wrapText="1"/>
      <protection locked="0"/>
    </xf>
    <xf numFmtId="0" fontId="19" fillId="0" borderId="0" xfId="0" applyFont="1" applyFill="1" applyBorder="1" applyAlignment="1" applyProtection="1">
      <alignment horizontal="center" wrapText="1"/>
      <protection locked="0"/>
    </xf>
    <xf numFmtId="0" fontId="19" fillId="0" borderId="25" xfId="0" applyFont="1" applyFill="1" applyBorder="1" applyAlignment="1" applyProtection="1">
      <alignment horizontal="center" wrapText="1"/>
      <protection locked="0"/>
    </xf>
    <xf numFmtId="0" fontId="13" fillId="0" borderId="19"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0" fillId="3" borderId="14"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34" xfId="0"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30" xfId="0" applyFill="1" applyBorder="1" applyAlignment="1" applyProtection="1">
      <alignment horizontal="center" vertical="center"/>
    </xf>
    <xf numFmtId="0" fontId="11" fillId="3" borderId="0"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0" fillId="0" borderId="0" xfId="0"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0" fillId="3" borderId="15"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4" fillId="9"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27"/>
  <sheetViews>
    <sheetView tabSelected="1" zoomScale="70" zoomScaleNormal="70" workbookViewId="0">
      <selection activeCell="F136" sqref="F136"/>
    </sheetView>
  </sheetViews>
  <sheetFormatPr defaultRowHeight="18.75" x14ac:dyDescent="0.3"/>
  <cols>
    <col min="1" max="1" width="12.7109375" style="44" customWidth="1"/>
    <col min="2" max="2" width="143.85546875" style="39" customWidth="1"/>
    <col min="3" max="3" width="3" style="39" customWidth="1"/>
    <col min="4" max="4" width="10.85546875" style="28" customWidth="1"/>
    <col min="5" max="5" width="17.7109375" style="28" customWidth="1"/>
    <col min="6" max="6" width="53.28515625" style="13" customWidth="1"/>
    <col min="7" max="16384" width="9.140625" style="14"/>
  </cols>
  <sheetData>
    <row r="1" spans="1:6" ht="28.5" x14ac:dyDescent="0.45">
      <c r="A1" s="222" t="s">
        <v>62</v>
      </c>
      <c r="B1" s="223"/>
      <c r="C1" s="223"/>
      <c r="D1" s="223"/>
      <c r="E1" s="224"/>
    </row>
    <row r="2" spans="1:6" ht="61.5" customHeight="1" x14ac:dyDescent="0.35">
      <c r="A2" s="229" t="s">
        <v>200</v>
      </c>
      <c r="B2" s="229"/>
      <c r="C2" s="229"/>
      <c r="D2" s="229"/>
      <c r="E2" s="229"/>
    </row>
    <row r="3" spans="1:6" ht="42" x14ac:dyDescent="0.35">
      <c r="A3" s="15" t="s">
        <v>63</v>
      </c>
      <c r="B3" s="16" t="s">
        <v>0</v>
      </c>
      <c r="C3" s="16"/>
      <c r="D3" s="16" t="s">
        <v>28</v>
      </c>
      <c r="E3" s="16" t="s">
        <v>29</v>
      </c>
      <c r="F3" s="17"/>
    </row>
    <row r="4" spans="1:6" ht="23.25" customHeight="1" x14ac:dyDescent="0.25">
      <c r="A4" s="128" t="s">
        <v>1</v>
      </c>
      <c r="B4" s="128"/>
      <c r="C4" s="18"/>
      <c r="D4" s="54">
        <f>D8+D12+D16+D19</f>
        <v>8</v>
      </c>
      <c r="E4" s="54">
        <f>E8+E12+E16+E19</f>
        <v>0</v>
      </c>
    </row>
    <row r="5" spans="1:6" ht="21" x14ac:dyDescent="0.25">
      <c r="A5" s="225">
        <v>1</v>
      </c>
      <c r="B5" s="19" t="s">
        <v>2</v>
      </c>
      <c r="C5" s="19"/>
      <c r="D5" s="20"/>
      <c r="E5" s="20"/>
    </row>
    <row r="6" spans="1:6" s="22" customFormat="1" ht="78.75" customHeight="1" x14ac:dyDescent="0.25">
      <c r="A6" s="226"/>
      <c r="B6" s="104" t="s">
        <v>27</v>
      </c>
      <c r="C6" s="105"/>
      <c r="D6" s="194">
        <v>0</v>
      </c>
      <c r="E6" s="195"/>
      <c r="F6" s="21"/>
    </row>
    <row r="7" spans="1:6" s="22" customFormat="1" ht="94.5" customHeight="1" x14ac:dyDescent="0.25">
      <c r="A7" s="226"/>
      <c r="B7" s="148" t="s">
        <v>156</v>
      </c>
      <c r="C7" s="120"/>
      <c r="D7" s="46">
        <v>1</v>
      </c>
      <c r="E7" s="23">
        <v>0</v>
      </c>
      <c r="F7" s="21"/>
    </row>
    <row r="8" spans="1:6" s="22" customFormat="1" ht="15.75" x14ac:dyDescent="0.25">
      <c r="A8" s="227"/>
      <c r="B8" s="149" t="s">
        <v>30</v>
      </c>
      <c r="C8" s="118"/>
      <c r="D8" s="46">
        <f>D7</f>
        <v>1</v>
      </c>
      <c r="E8" s="46">
        <f>E7</f>
        <v>0</v>
      </c>
      <c r="F8" s="21"/>
    </row>
    <row r="9" spans="1:6" s="26" customFormat="1" ht="21" x14ac:dyDescent="0.35">
      <c r="A9" s="103">
        <v>2</v>
      </c>
      <c r="B9" s="19" t="s">
        <v>3</v>
      </c>
      <c r="C9" s="19"/>
      <c r="D9" s="24"/>
      <c r="E9" s="24"/>
      <c r="F9" s="25"/>
    </row>
    <row r="10" spans="1:6" s="22" customFormat="1" ht="19.5" customHeight="1" x14ac:dyDescent="0.25">
      <c r="A10" s="103"/>
      <c r="B10" s="116" t="s">
        <v>115</v>
      </c>
      <c r="C10" s="116"/>
      <c r="D10" s="228">
        <v>4</v>
      </c>
      <c r="E10" s="228">
        <f>IF(B11=Sheet3!C21,0,IF(B11=Sheet3!C22,0,IF(B11=Sheet3!C23,1,IF(B11=Sheet3!C24,2,4))))</f>
        <v>0</v>
      </c>
      <c r="F10" s="21"/>
    </row>
    <row r="11" spans="1:6" s="22" customFormat="1" ht="15.75" x14ac:dyDescent="0.25">
      <c r="A11" s="103"/>
      <c r="B11" s="27" t="s">
        <v>114</v>
      </c>
      <c r="C11" s="75" t="s">
        <v>201</v>
      </c>
      <c r="D11" s="228"/>
      <c r="E11" s="228"/>
      <c r="F11" s="21"/>
    </row>
    <row r="12" spans="1:6" s="22" customFormat="1" ht="15.75" x14ac:dyDescent="0.25">
      <c r="A12" s="103"/>
      <c r="B12" s="118" t="s">
        <v>30</v>
      </c>
      <c r="C12" s="118"/>
      <c r="D12" s="46">
        <f>D10</f>
        <v>4</v>
      </c>
      <c r="E12" s="46">
        <f>E10</f>
        <v>0</v>
      </c>
      <c r="F12" s="21"/>
    </row>
    <row r="13" spans="1:6" s="26" customFormat="1" ht="21" x14ac:dyDescent="0.35">
      <c r="A13" s="103">
        <v>3</v>
      </c>
      <c r="B13" s="19" t="s">
        <v>61</v>
      </c>
      <c r="C13" s="19"/>
      <c r="D13" s="24"/>
      <c r="E13" s="24"/>
      <c r="F13" s="25"/>
    </row>
    <row r="14" spans="1:6" s="26" customFormat="1" ht="47.25" customHeight="1" x14ac:dyDescent="0.35">
      <c r="A14" s="103"/>
      <c r="B14" s="171" t="s">
        <v>157</v>
      </c>
      <c r="C14" s="171"/>
      <c r="D14" s="228">
        <v>2</v>
      </c>
      <c r="E14" s="228">
        <f>(IF(B15=Sheet3!C61,0,IF(Sheet1!B15=Sheet3!C62,0,IF(Sheet1!B15=Sheet3!C63,1,2))))</f>
        <v>0</v>
      </c>
      <c r="F14" s="21"/>
    </row>
    <row r="15" spans="1:6" ht="18" customHeight="1" x14ac:dyDescent="0.25">
      <c r="A15" s="103"/>
      <c r="B15" s="69" t="s">
        <v>158</v>
      </c>
      <c r="C15" s="76" t="s">
        <v>201</v>
      </c>
      <c r="D15" s="228"/>
      <c r="E15" s="228"/>
    </row>
    <row r="16" spans="1:6" ht="15.75" x14ac:dyDescent="0.25">
      <c r="A16" s="103"/>
      <c r="B16" s="118" t="s">
        <v>30</v>
      </c>
      <c r="C16" s="118"/>
      <c r="D16" s="47">
        <f>D14</f>
        <v>2</v>
      </c>
      <c r="E16" s="47">
        <f>E14</f>
        <v>0</v>
      </c>
    </row>
    <row r="17" spans="1:6" s="26" customFormat="1" ht="21" x14ac:dyDescent="0.35">
      <c r="A17" s="147">
        <v>4</v>
      </c>
      <c r="B17" s="29" t="s">
        <v>35</v>
      </c>
      <c r="C17" s="29"/>
      <c r="D17" s="24"/>
      <c r="E17" s="24"/>
      <c r="F17" s="25"/>
    </row>
    <row r="18" spans="1:6" s="22" customFormat="1" ht="20.25" customHeight="1" x14ac:dyDescent="0.25">
      <c r="A18" s="147"/>
      <c r="B18" s="167" t="s">
        <v>36</v>
      </c>
      <c r="C18" s="168"/>
      <c r="D18" s="55">
        <v>1</v>
      </c>
      <c r="E18" s="23">
        <v>0</v>
      </c>
      <c r="F18" s="21"/>
    </row>
    <row r="19" spans="1:6" s="22" customFormat="1" ht="15.75" x14ac:dyDescent="0.25">
      <c r="A19" s="147"/>
      <c r="B19" s="169" t="s">
        <v>30</v>
      </c>
      <c r="C19" s="169"/>
      <c r="D19" s="46">
        <f>D18</f>
        <v>1</v>
      </c>
      <c r="E19" s="46">
        <f>E18</f>
        <v>0</v>
      </c>
      <c r="F19" s="21"/>
    </row>
    <row r="20" spans="1:6" s="31" customFormat="1" ht="23.25" customHeight="1" x14ac:dyDescent="0.35">
      <c r="A20" s="128" t="s">
        <v>15</v>
      </c>
      <c r="B20" s="128"/>
      <c r="C20" s="128"/>
      <c r="D20" s="54">
        <f>D24+D31+D37</f>
        <v>9</v>
      </c>
      <c r="E20" s="54">
        <f>E24+E31+E37</f>
        <v>0</v>
      </c>
      <c r="F20" s="30"/>
    </row>
    <row r="21" spans="1:6" s="26" customFormat="1" ht="22.5" customHeight="1" x14ac:dyDescent="0.35">
      <c r="A21" s="103">
        <v>5</v>
      </c>
      <c r="B21" s="112" t="s">
        <v>16</v>
      </c>
      <c r="C21" s="112"/>
      <c r="D21" s="24"/>
      <c r="E21" s="24"/>
      <c r="F21" s="25"/>
    </row>
    <row r="22" spans="1:6" s="22" customFormat="1" ht="20.25" customHeight="1" x14ac:dyDescent="0.25">
      <c r="A22" s="103"/>
      <c r="B22" s="104" t="s">
        <v>116</v>
      </c>
      <c r="C22" s="105"/>
      <c r="D22" s="194">
        <v>0</v>
      </c>
      <c r="E22" s="195"/>
      <c r="F22" s="21"/>
    </row>
    <row r="23" spans="1:6" s="22" customFormat="1" ht="19.5" customHeight="1" x14ac:dyDescent="0.25">
      <c r="A23" s="103"/>
      <c r="B23" s="120" t="s">
        <v>66</v>
      </c>
      <c r="C23" s="120"/>
      <c r="D23" s="46">
        <v>1</v>
      </c>
      <c r="E23" s="23">
        <v>0</v>
      </c>
      <c r="F23" s="21"/>
    </row>
    <row r="24" spans="1:6" s="22" customFormat="1" ht="15.75" x14ac:dyDescent="0.25">
      <c r="A24" s="103"/>
      <c r="B24" s="118" t="s">
        <v>30</v>
      </c>
      <c r="C24" s="118"/>
      <c r="D24" s="46">
        <f>D23</f>
        <v>1</v>
      </c>
      <c r="E24" s="46">
        <f>E23</f>
        <v>0</v>
      </c>
      <c r="F24" s="21"/>
    </row>
    <row r="25" spans="1:6" s="26" customFormat="1" ht="21" x14ac:dyDescent="0.35">
      <c r="A25" s="103">
        <v>6</v>
      </c>
      <c r="B25" s="100" t="s">
        <v>17</v>
      </c>
      <c r="C25" s="100"/>
      <c r="D25" s="24"/>
      <c r="E25" s="24"/>
      <c r="F25" s="25"/>
    </row>
    <row r="26" spans="1:6" ht="36.75" customHeight="1" x14ac:dyDescent="0.25">
      <c r="A26" s="103"/>
      <c r="B26" s="184" t="s">
        <v>64</v>
      </c>
      <c r="C26" s="185"/>
      <c r="D26" s="190" t="s">
        <v>37</v>
      </c>
      <c r="E26" s="191"/>
    </row>
    <row r="27" spans="1:6" ht="33" customHeight="1" x14ac:dyDescent="0.25">
      <c r="A27" s="103"/>
      <c r="B27" s="186" t="s">
        <v>65</v>
      </c>
      <c r="C27" s="187"/>
      <c r="D27" s="192" t="s">
        <v>37</v>
      </c>
      <c r="E27" s="193"/>
    </row>
    <row r="28" spans="1:6" ht="110.25" customHeight="1" x14ac:dyDescent="0.25">
      <c r="A28" s="103"/>
      <c r="B28" s="188" t="s">
        <v>159</v>
      </c>
      <c r="C28" s="137"/>
      <c r="D28" s="241">
        <v>0</v>
      </c>
      <c r="E28" s="242"/>
      <c r="F28" s="78"/>
    </row>
    <row r="29" spans="1:6" s="22" customFormat="1" ht="47.25" customHeight="1" x14ac:dyDescent="0.25">
      <c r="A29" s="103"/>
      <c r="B29" s="171" t="s">
        <v>160</v>
      </c>
      <c r="C29" s="171"/>
      <c r="D29" s="46">
        <f>IF(D26="yes",2,0)</f>
        <v>2</v>
      </c>
      <c r="E29" s="23">
        <v>0</v>
      </c>
      <c r="F29" s="21"/>
    </row>
    <row r="30" spans="1:6" s="22" customFormat="1" ht="29.25" customHeight="1" x14ac:dyDescent="0.25">
      <c r="A30" s="103"/>
      <c r="B30" s="171" t="s">
        <v>38</v>
      </c>
      <c r="C30" s="171"/>
      <c r="D30" s="46">
        <f>IF(D27="yes",2,0)</f>
        <v>2</v>
      </c>
      <c r="E30" s="23">
        <v>0</v>
      </c>
      <c r="F30" s="21"/>
    </row>
    <row r="31" spans="1:6" s="22" customFormat="1" ht="18" customHeight="1" x14ac:dyDescent="0.25">
      <c r="A31" s="103"/>
      <c r="B31" s="118" t="s">
        <v>30</v>
      </c>
      <c r="C31" s="118"/>
      <c r="D31" s="46">
        <f>D29+D30</f>
        <v>4</v>
      </c>
      <c r="E31" s="46">
        <f>E30+E29</f>
        <v>0</v>
      </c>
      <c r="F31" s="21"/>
    </row>
    <row r="32" spans="1:6" s="26" customFormat="1" ht="21" x14ac:dyDescent="0.35">
      <c r="A32" s="103">
        <v>7</v>
      </c>
      <c r="B32" s="126" t="s">
        <v>32</v>
      </c>
      <c r="C32" s="126"/>
      <c r="D32" s="24"/>
      <c r="E32" s="24"/>
      <c r="F32" s="25"/>
    </row>
    <row r="33" spans="1:6" ht="18.75" customHeight="1" x14ac:dyDescent="0.25">
      <c r="A33" s="103"/>
      <c r="B33" s="118" t="s">
        <v>161</v>
      </c>
      <c r="C33" s="118"/>
      <c r="D33" s="47">
        <v>1</v>
      </c>
      <c r="E33" s="28">
        <v>0</v>
      </c>
    </row>
    <row r="34" spans="1:6" ht="35.25" customHeight="1" x14ac:dyDescent="0.25">
      <c r="A34" s="103"/>
      <c r="B34" s="118" t="s">
        <v>39</v>
      </c>
      <c r="C34" s="118"/>
      <c r="D34" s="47">
        <v>1</v>
      </c>
      <c r="E34" s="28">
        <v>0</v>
      </c>
    </row>
    <row r="35" spans="1:6" ht="19.5" customHeight="1" x14ac:dyDescent="0.25">
      <c r="A35" s="103"/>
      <c r="B35" s="118" t="s">
        <v>162</v>
      </c>
      <c r="C35" s="118"/>
      <c r="D35" s="47">
        <v>1</v>
      </c>
      <c r="E35" s="28">
        <v>0</v>
      </c>
    </row>
    <row r="36" spans="1:6" ht="33" customHeight="1" x14ac:dyDescent="0.25">
      <c r="A36" s="103"/>
      <c r="B36" s="118" t="s">
        <v>40</v>
      </c>
      <c r="C36" s="118"/>
      <c r="D36" s="47">
        <v>1</v>
      </c>
      <c r="E36" s="28">
        <v>0</v>
      </c>
    </row>
    <row r="37" spans="1:6" s="22" customFormat="1" ht="15.75" x14ac:dyDescent="0.25">
      <c r="A37" s="103"/>
      <c r="B37" s="118" t="s">
        <v>30</v>
      </c>
      <c r="C37" s="118"/>
      <c r="D37" s="46">
        <f>D33+D34+D35+D36</f>
        <v>4</v>
      </c>
      <c r="E37" s="46">
        <f>E36+E35+E34+E33</f>
        <v>0</v>
      </c>
      <c r="F37" s="21"/>
    </row>
    <row r="38" spans="1:6" s="31" customFormat="1" ht="22.5" customHeight="1" x14ac:dyDescent="0.35">
      <c r="A38" s="189" t="s">
        <v>4</v>
      </c>
      <c r="B38" s="189"/>
      <c r="C38" s="189"/>
      <c r="D38" s="54">
        <f>D47+D55+D60</f>
        <v>20</v>
      </c>
      <c r="E38" s="54">
        <f>E47+E55+E60</f>
        <v>0</v>
      </c>
      <c r="F38" s="30"/>
    </row>
    <row r="39" spans="1:6" s="26" customFormat="1" ht="21" x14ac:dyDescent="0.35">
      <c r="A39" s="103">
        <v>8</v>
      </c>
      <c r="B39" s="19" t="s">
        <v>41</v>
      </c>
      <c r="C39" s="19"/>
      <c r="D39" s="33"/>
      <c r="E39" s="24"/>
      <c r="F39" s="25"/>
    </row>
    <row r="40" spans="1:6" s="26" customFormat="1" ht="19.5" customHeight="1" x14ac:dyDescent="0.35">
      <c r="A40" s="103"/>
      <c r="B40" s="133" t="s">
        <v>202</v>
      </c>
      <c r="C40" s="134"/>
      <c r="D40" s="252" t="s">
        <v>37</v>
      </c>
      <c r="E40" s="253"/>
      <c r="F40" s="25"/>
    </row>
    <row r="41" spans="1:6" s="22" customFormat="1" ht="20.25" customHeight="1" x14ac:dyDescent="0.25">
      <c r="A41" s="103"/>
      <c r="B41" s="129"/>
      <c r="C41" s="130"/>
      <c r="D41" s="254"/>
      <c r="E41" s="255"/>
      <c r="F41" s="21"/>
    </row>
    <row r="42" spans="1:6" s="22" customFormat="1" ht="20.25" customHeight="1" x14ac:dyDescent="0.25">
      <c r="A42" s="103"/>
      <c r="B42" s="170" t="s">
        <v>117</v>
      </c>
      <c r="C42" s="170"/>
      <c r="D42" s="256">
        <v>0</v>
      </c>
      <c r="E42" s="257"/>
      <c r="F42" s="21"/>
    </row>
    <row r="43" spans="1:6" s="22" customFormat="1" ht="23.25" customHeight="1" x14ac:dyDescent="0.25">
      <c r="A43" s="103"/>
      <c r="B43" s="138" t="s">
        <v>203</v>
      </c>
      <c r="C43" s="138"/>
      <c r="D43" s="56">
        <f>IF(D40="yes",2,0)</f>
        <v>2</v>
      </c>
      <c r="E43" s="23">
        <v>0</v>
      </c>
      <c r="F43" s="21"/>
    </row>
    <row r="44" spans="1:6" s="22" customFormat="1" ht="18.75" customHeight="1" x14ac:dyDescent="0.25">
      <c r="A44" s="103"/>
      <c r="B44" s="196" t="s">
        <v>118</v>
      </c>
      <c r="C44" s="197"/>
      <c r="D44" s="52">
        <v>1</v>
      </c>
      <c r="E44" s="23">
        <v>0</v>
      </c>
      <c r="F44" s="21"/>
    </row>
    <row r="45" spans="1:6" s="22" customFormat="1" ht="17.25" customHeight="1" x14ac:dyDescent="0.25">
      <c r="A45" s="103"/>
      <c r="B45" s="32" t="s">
        <v>119</v>
      </c>
      <c r="C45" s="63"/>
      <c r="D45" s="163">
        <v>0</v>
      </c>
      <c r="E45" s="164"/>
      <c r="F45" s="21"/>
    </row>
    <row r="46" spans="1:6" s="22" customFormat="1" ht="18" customHeight="1" x14ac:dyDescent="0.25">
      <c r="A46" s="103"/>
      <c r="B46" s="27" t="s">
        <v>163</v>
      </c>
      <c r="C46" s="83" t="s">
        <v>205</v>
      </c>
      <c r="D46" s="46">
        <v>10</v>
      </c>
      <c r="E46" s="46">
        <f>IF(B46=Sheet3!C27,0,IF(B46=Sheet3!C28,0,IF(B46=Sheet3!C29,2,IF(B46=Sheet3!C30,3,IF(B46=Sheet3!C31,5,IF(B46=Sheet3!C32,7,10))))))</f>
        <v>0</v>
      </c>
      <c r="F46" s="21"/>
    </row>
    <row r="47" spans="1:6" s="22" customFormat="1" ht="15.75" x14ac:dyDescent="0.25">
      <c r="A47" s="103"/>
      <c r="B47" s="118" t="s">
        <v>30</v>
      </c>
      <c r="C47" s="118"/>
      <c r="D47" s="46">
        <f>D46+D44+D43</f>
        <v>13</v>
      </c>
      <c r="E47" s="46">
        <f>E46+E44+E43</f>
        <v>0</v>
      </c>
      <c r="F47" s="21"/>
    </row>
    <row r="48" spans="1:6" s="26" customFormat="1" ht="21" x14ac:dyDescent="0.35">
      <c r="A48" s="103">
        <v>9</v>
      </c>
      <c r="B48" s="19" t="s">
        <v>5</v>
      </c>
      <c r="C48" s="19"/>
      <c r="D48" s="24"/>
      <c r="E48" s="24"/>
      <c r="F48" s="25"/>
    </row>
    <row r="49" spans="1:6" s="35" customFormat="1" x14ac:dyDescent="0.3">
      <c r="A49" s="103"/>
      <c r="B49" s="165" t="s">
        <v>190</v>
      </c>
      <c r="C49" s="166"/>
      <c r="D49" s="182" t="s">
        <v>191</v>
      </c>
      <c r="E49" s="183"/>
      <c r="F49" s="34"/>
    </row>
    <row r="50" spans="1:6" s="22" customFormat="1" ht="55.5" customHeight="1" x14ac:dyDescent="0.25">
      <c r="A50" s="103"/>
      <c r="B50" s="172" t="s">
        <v>198</v>
      </c>
      <c r="C50" s="172"/>
      <c r="D50" s="179">
        <f>IF(D49="Alternative 2",0,7)</f>
        <v>7</v>
      </c>
      <c r="E50" s="249">
        <f>IF(D49="Alternative 2",7,(IF(B52="2.5% (only on site) - Mandatory - 0 points",0,IF(B52=Sheet1!F5,0,IF(B52="Mandatory percentage dependent upon area of non-residential spaces (only on site) - Mandatory - 0 points",0,IF(B52="Not Attempting - 0 points",0,IF(B52="Percentage of annual energy consumption of internal artificial lighting and HVAC systems offset through use of renewable energy:",0,IF(B52="5% - 1 point",1,IF(B52="10% - 2 points",2,IF(B52="15% - 4 points",4,IF(B52="20% - 5 points",5,IF(B52="25% - 7 points",7,IF(B52="0.5% (only on site) - Mandatory - 0 points",0,IF(B52="1% - 1 point",1,IF(B52="3% - 2 points",2,IF(B52="5% - 4 points",4,IF(B52="7% - 5 points",5,IF(B52="10% - 7 points",7,IF(B52="RE % - 1 point",1,IF(B52="RE % - 2 points",2,IF(B52="RE % - 4 points",4,IF(B52="RE % - 5 points",5,7))))))))))))))))))))))</f>
        <v>0</v>
      </c>
      <c r="F50" s="21"/>
    </row>
    <row r="51" spans="1:6" s="22" customFormat="1" ht="18" customHeight="1" x14ac:dyDescent="0.25">
      <c r="A51" s="103"/>
      <c r="B51" s="70" t="s">
        <v>104</v>
      </c>
      <c r="C51" s="83" t="s">
        <v>205</v>
      </c>
      <c r="D51" s="180"/>
      <c r="E51" s="250"/>
      <c r="F51" s="21"/>
    </row>
    <row r="52" spans="1:6" s="22" customFormat="1" ht="18.75" customHeight="1" x14ac:dyDescent="0.25">
      <c r="A52" s="103"/>
      <c r="B52" s="71" t="s">
        <v>169</v>
      </c>
      <c r="C52" s="83" t="s">
        <v>205</v>
      </c>
      <c r="D52" s="180"/>
      <c r="E52" s="250"/>
      <c r="F52" s="21"/>
    </row>
    <row r="53" spans="1:6" ht="15" x14ac:dyDescent="0.25">
      <c r="A53" s="103"/>
      <c r="B53" s="173"/>
      <c r="C53" s="174"/>
      <c r="D53" s="181"/>
      <c r="E53" s="250"/>
    </row>
    <row r="54" spans="1:6" s="22" customFormat="1" ht="39" customHeight="1" x14ac:dyDescent="0.25">
      <c r="A54" s="103"/>
      <c r="B54" s="104" t="s">
        <v>195</v>
      </c>
      <c r="C54" s="175"/>
      <c r="D54" s="57">
        <f>IF(D49="Alternative 1",0,7)</f>
        <v>0</v>
      </c>
      <c r="E54" s="251"/>
      <c r="F54" s="21"/>
    </row>
    <row r="55" spans="1:6" s="22" customFormat="1" ht="15.75" x14ac:dyDescent="0.25">
      <c r="A55" s="103"/>
      <c r="B55" s="120" t="s">
        <v>30</v>
      </c>
      <c r="C55" s="176"/>
      <c r="D55" s="46">
        <f>D54+D50</f>
        <v>7</v>
      </c>
      <c r="E55" s="46">
        <f>E50</f>
        <v>0</v>
      </c>
      <c r="F55" s="21"/>
    </row>
    <row r="56" spans="1:6" s="26" customFormat="1" ht="21" x14ac:dyDescent="0.35">
      <c r="A56" s="103">
        <v>10</v>
      </c>
      <c r="B56" s="112" t="s">
        <v>42</v>
      </c>
      <c r="C56" s="112"/>
      <c r="D56" s="24"/>
      <c r="E56" s="24"/>
      <c r="F56" s="25"/>
    </row>
    <row r="57" spans="1:6" s="22" customFormat="1" ht="17.25" customHeight="1" x14ac:dyDescent="0.25">
      <c r="A57" s="103"/>
      <c r="B57" s="177" t="s">
        <v>43</v>
      </c>
      <c r="C57" s="178"/>
      <c r="D57" s="243">
        <v>0</v>
      </c>
      <c r="E57" s="244"/>
      <c r="F57" s="238"/>
    </row>
    <row r="58" spans="1:6" s="22" customFormat="1" ht="18.75" customHeight="1" x14ac:dyDescent="0.25">
      <c r="A58" s="103"/>
      <c r="B58" s="136" t="s">
        <v>44</v>
      </c>
      <c r="C58" s="137"/>
      <c r="D58" s="245"/>
      <c r="E58" s="246"/>
      <c r="F58" s="238"/>
    </row>
    <row r="59" spans="1:6" s="22" customFormat="1" ht="19.5" customHeight="1" x14ac:dyDescent="0.25">
      <c r="A59" s="103"/>
      <c r="B59" s="142" t="s">
        <v>45</v>
      </c>
      <c r="C59" s="143"/>
      <c r="D59" s="247"/>
      <c r="E59" s="248"/>
      <c r="F59" s="238"/>
    </row>
    <row r="60" spans="1:6" s="22" customFormat="1" ht="15.75" x14ac:dyDescent="0.25">
      <c r="A60" s="103"/>
      <c r="B60" s="138" t="s">
        <v>30</v>
      </c>
      <c r="C60" s="139"/>
      <c r="D60" s="163">
        <v>0</v>
      </c>
      <c r="E60" s="259"/>
      <c r="F60" s="21"/>
    </row>
    <row r="61" spans="1:6" s="31" customFormat="1" ht="23.25" customHeight="1" x14ac:dyDescent="0.35">
      <c r="A61" s="128" t="s">
        <v>46</v>
      </c>
      <c r="B61" s="128"/>
      <c r="C61" s="128"/>
      <c r="D61" s="54">
        <f>D78+D84+D88</f>
        <v>12</v>
      </c>
      <c r="E61" s="54">
        <f>E78+E84+E88</f>
        <v>0</v>
      </c>
      <c r="F61" s="30"/>
    </row>
    <row r="62" spans="1:6" s="26" customFormat="1" ht="21" x14ac:dyDescent="0.35">
      <c r="A62" s="146">
        <v>11</v>
      </c>
      <c r="B62" s="140" t="s">
        <v>47</v>
      </c>
      <c r="C62" s="141"/>
      <c r="D62" s="24"/>
      <c r="E62" s="24"/>
      <c r="F62" s="25"/>
    </row>
    <row r="63" spans="1:6" s="22" customFormat="1" ht="34.5" customHeight="1" x14ac:dyDescent="0.25">
      <c r="A63" s="147"/>
      <c r="B63" s="142" t="s">
        <v>138</v>
      </c>
      <c r="C63" s="143"/>
      <c r="D63" s="161">
        <v>0</v>
      </c>
      <c r="E63" s="235"/>
      <c r="F63" s="21"/>
    </row>
    <row r="64" spans="1:6" s="35" customFormat="1" x14ac:dyDescent="0.3">
      <c r="A64" s="146"/>
      <c r="B64" s="144" t="s">
        <v>190</v>
      </c>
      <c r="C64" s="145"/>
      <c r="D64" s="182" t="s">
        <v>191</v>
      </c>
      <c r="E64" s="234"/>
      <c r="F64" s="34"/>
    </row>
    <row r="65" spans="1:6" s="35" customFormat="1" x14ac:dyDescent="0.3">
      <c r="A65" s="146"/>
      <c r="B65" s="232" t="s">
        <v>193</v>
      </c>
      <c r="C65" s="233"/>
      <c r="D65" s="233"/>
      <c r="E65" s="98">
        <v>0</v>
      </c>
      <c r="F65" s="34"/>
    </row>
    <row r="66" spans="1:6" s="22" customFormat="1" ht="156" customHeight="1" x14ac:dyDescent="0.25">
      <c r="A66" s="147"/>
      <c r="B66" s="104" t="s">
        <v>172</v>
      </c>
      <c r="C66" s="105"/>
      <c r="D66" s="51">
        <v>0</v>
      </c>
      <c r="E66" s="258"/>
      <c r="F66" s="238"/>
    </row>
    <row r="67" spans="1:6" s="22" customFormat="1" ht="15.75" x14ac:dyDescent="0.25">
      <c r="A67" s="147"/>
      <c r="B67" s="104" t="s">
        <v>149</v>
      </c>
      <c r="C67" s="105"/>
      <c r="D67" s="51">
        <v>0</v>
      </c>
      <c r="E67" s="258"/>
      <c r="F67" s="238"/>
    </row>
    <row r="68" spans="1:6" s="22" customFormat="1" ht="18" customHeight="1" x14ac:dyDescent="0.25">
      <c r="A68" s="146"/>
      <c r="B68" s="236" t="s">
        <v>133</v>
      </c>
      <c r="C68" s="237"/>
      <c r="D68" s="58">
        <f>IF(D64="Alternative 1",2,0)</f>
        <v>2</v>
      </c>
      <c r="E68" s="258"/>
      <c r="F68" s="238"/>
    </row>
    <row r="69" spans="1:6" s="22" customFormat="1" ht="18" customHeight="1" x14ac:dyDescent="0.25">
      <c r="A69" s="147"/>
      <c r="B69" s="152" t="s">
        <v>134</v>
      </c>
      <c r="C69" s="153"/>
      <c r="D69" s="58">
        <f>IF(D64="Alternative 1",4,0)</f>
        <v>4</v>
      </c>
      <c r="E69" s="258"/>
      <c r="F69" s="238"/>
    </row>
    <row r="70" spans="1:6" s="35" customFormat="1" x14ac:dyDescent="0.3">
      <c r="A70" s="146"/>
      <c r="B70" s="230" t="s">
        <v>194</v>
      </c>
      <c r="C70" s="231"/>
      <c r="D70" s="231"/>
      <c r="E70" s="258"/>
      <c r="F70" s="238"/>
    </row>
    <row r="71" spans="1:6" s="22" customFormat="1" ht="72.75" customHeight="1" x14ac:dyDescent="0.25">
      <c r="A71" s="146"/>
      <c r="B71" s="177" t="s">
        <v>206</v>
      </c>
      <c r="C71" s="178"/>
      <c r="D71" s="64">
        <v>0</v>
      </c>
      <c r="E71" s="258"/>
      <c r="F71" s="238"/>
    </row>
    <row r="72" spans="1:6" s="22" customFormat="1" ht="33" customHeight="1" x14ac:dyDescent="0.25">
      <c r="A72" s="147"/>
      <c r="B72" s="150" t="s">
        <v>207</v>
      </c>
      <c r="C72" s="151"/>
      <c r="D72" s="65">
        <f>IF(D64="Alternative 2",2,0)</f>
        <v>0</v>
      </c>
      <c r="E72" s="258"/>
      <c r="F72" s="238"/>
    </row>
    <row r="73" spans="1:6" s="22" customFormat="1" ht="33.75" customHeight="1" x14ac:dyDescent="0.25">
      <c r="A73" s="147"/>
      <c r="B73" s="152" t="s">
        <v>208</v>
      </c>
      <c r="C73" s="153"/>
      <c r="D73" s="66">
        <f>IF(D64="Alternative 2",4,0)</f>
        <v>0</v>
      </c>
      <c r="E73" s="258"/>
      <c r="F73" s="238"/>
    </row>
    <row r="74" spans="1:6" ht="15" customHeight="1" x14ac:dyDescent="0.25">
      <c r="A74" s="147"/>
      <c r="B74" s="154"/>
      <c r="C74" s="155"/>
      <c r="D74" s="156"/>
      <c r="E74" s="102"/>
      <c r="F74" s="238"/>
    </row>
    <row r="75" spans="1:6" s="22" customFormat="1" ht="35.25" customHeight="1" x14ac:dyDescent="0.25">
      <c r="A75" s="147"/>
      <c r="B75" s="157" t="s">
        <v>204</v>
      </c>
      <c r="C75" s="158"/>
      <c r="D75" s="161">
        <v>0</v>
      </c>
      <c r="E75" s="162"/>
      <c r="F75" s="21"/>
    </row>
    <row r="76" spans="1:6" s="22" customFormat="1" ht="36.75" customHeight="1" x14ac:dyDescent="0.25">
      <c r="A76" s="147"/>
      <c r="B76" s="159" t="s">
        <v>173</v>
      </c>
      <c r="C76" s="160"/>
      <c r="D76" s="163">
        <v>0</v>
      </c>
      <c r="E76" s="164"/>
      <c r="F76" s="21"/>
    </row>
    <row r="77" spans="1:6" s="22" customFormat="1" ht="38.25" customHeight="1" x14ac:dyDescent="0.25">
      <c r="A77" s="146"/>
      <c r="B77" s="148" t="s">
        <v>139</v>
      </c>
      <c r="C77" s="120"/>
      <c r="D77" s="79">
        <v>2</v>
      </c>
      <c r="E77" s="80">
        <v>0</v>
      </c>
      <c r="F77" s="21"/>
    </row>
    <row r="78" spans="1:6" s="22" customFormat="1" ht="15.75" x14ac:dyDescent="0.25">
      <c r="A78" s="146"/>
      <c r="B78" s="149" t="s">
        <v>30</v>
      </c>
      <c r="C78" s="118"/>
      <c r="D78" s="46">
        <f>D69+D73+D77</f>
        <v>6</v>
      </c>
      <c r="E78" s="46">
        <f>E77+E65</f>
        <v>0</v>
      </c>
      <c r="F78" s="21"/>
    </row>
    <row r="79" spans="1:6" s="26" customFormat="1" ht="21" x14ac:dyDescent="0.35">
      <c r="A79" s="103">
        <v>12</v>
      </c>
      <c r="B79" s="112" t="s">
        <v>8</v>
      </c>
      <c r="C79" s="112"/>
      <c r="D79" s="36"/>
      <c r="E79" s="36"/>
      <c r="F79" s="25"/>
    </row>
    <row r="80" spans="1:6" ht="15" customHeight="1" x14ac:dyDescent="0.25">
      <c r="A80" s="103"/>
      <c r="B80" s="133" t="s">
        <v>130</v>
      </c>
      <c r="C80" s="134"/>
      <c r="D80" s="211" t="s">
        <v>67</v>
      </c>
      <c r="E80" s="212"/>
    </row>
    <row r="81" spans="1:6" ht="18.75" customHeight="1" x14ac:dyDescent="0.25">
      <c r="A81" s="103"/>
      <c r="B81" s="129"/>
      <c r="C81" s="130"/>
      <c r="D81" s="213"/>
      <c r="E81" s="214"/>
    </row>
    <row r="82" spans="1:6" s="22" customFormat="1" ht="60.75" customHeight="1" x14ac:dyDescent="0.25">
      <c r="A82" s="103"/>
      <c r="B82" s="106" t="s">
        <v>48</v>
      </c>
      <c r="C82" s="107"/>
      <c r="D82" s="46">
        <f>IF(D80="no",2,0)</f>
        <v>2</v>
      </c>
      <c r="E82" s="23">
        <v>0</v>
      </c>
      <c r="F82" s="21"/>
    </row>
    <row r="83" spans="1:6" s="22" customFormat="1" ht="20.25" customHeight="1" x14ac:dyDescent="0.25">
      <c r="A83" s="103"/>
      <c r="B83" s="215" t="s">
        <v>49</v>
      </c>
      <c r="C83" s="216"/>
      <c r="D83" s="46">
        <v>2</v>
      </c>
      <c r="E83" s="23">
        <v>0</v>
      </c>
      <c r="F83" s="21"/>
    </row>
    <row r="84" spans="1:6" s="22" customFormat="1" ht="15.75" x14ac:dyDescent="0.25">
      <c r="A84" s="103"/>
      <c r="B84" s="118" t="s">
        <v>30</v>
      </c>
      <c r="C84" s="118"/>
      <c r="D84" s="46">
        <f>D82+D83</f>
        <v>4</v>
      </c>
      <c r="E84" s="46">
        <f>E83+E82</f>
        <v>0</v>
      </c>
      <c r="F84" s="21"/>
    </row>
    <row r="85" spans="1:6" s="26" customFormat="1" ht="21" x14ac:dyDescent="0.35">
      <c r="A85" s="103">
        <v>13</v>
      </c>
      <c r="B85" s="126" t="s">
        <v>33</v>
      </c>
      <c r="C85" s="126"/>
      <c r="D85" s="24"/>
      <c r="E85" s="24"/>
      <c r="F85" s="25"/>
    </row>
    <row r="86" spans="1:6" s="22" customFormat="1" ht="15.75" x14ac:dyDescent="0.25">
      <c r="A86" s="103"/>
      <c r="B86" s="101" t="s">
        <v>135</v>
      </c>
      <c r="C86" s="101"/>
      <c r="D86" s="46">
        <v>1</v>
      </c>
      <c r="E86" s="23">
        <v>0</v>
      </c>
      <c r="F86" s="21"/>
    </row>
    <row r="87" spans="1:6" s="22" customFormat="1" ht="24.75" customHeight="1" x14ac:dyDescent="0.25">
      <c r="A87" s="103"/>
      <c r="B87" s="118" t="s">
        <v>136</v>
      </c>
      <c r="C87" s="118"/>
      <c r="D87" s="59">
        <v>1</v>
      </c>
      <c r="E87" s="23">
        <v>0</v>
      </c>
      <c r="F87" s="21"/>
    </row>
    <row r="88" spans="1:6" s="22" customFormat="1" ht="15.75" x14ac:dyDescent="0.25">
      <c r="A88" s="103"/>
      <c r="B88" s="118" t="s">
        <v>30</v>
      </c>
      <c r="C88" s="118"/>
      <c r="D88" s="46">
        <f>D86+D87</f>
        <v>2</v>
      </c>
      <c r="E88" s="46">
        <f>E87+E86</f>
        <v>0</v>
      </c>
      <c r="F88" s="21"/>
    </row>
    <row r="89" spans="1:6" s="31" customFormat="1" ht="23.25" x14ac:dyDescent="0.35">
      <c r="A89" s="128" t="s">
        <v>9</v>
      </c>
      <c r="B89" s="128"/>
      <c r="C89" s="18"/>
      <c r="D89" s="54">
        <f>D95+D98+D103+D106+D110</f>
        <v>17</v>
      </c>
      <c r="E89" s="54">
        <f>E95+E98+E103+E106+E110</f>
        <v>0</v>
      </c>
      <c r="F89" s="30"/>
    </row>
    <row r="90" spans="1:6" s="26" customFormat="1" ht="21" x14ac:dyDescent="0.35">
      <c r="A90" s="146">
        <v>14</v>
      </c>
      <c r="B90" s="19" t="s">
        <v>10</v>
      </c>
      <c r="C90" s="19"/>
      <c r="D90" s="24"/>
      <c r="E90" s="24"/>
      <c r="F90" s="25"/>
    </row>
    <row r="91" spans="1:6" ht="47.25" customHeight="1" x14ac:dyDescent="0.25">
      <c r="A91" s="146"/>
      <c r="B91" s="217" t="s">
        <v>101</v>
      </c>
      <c r="C91" s="203"/>
      <c r="D91" s="260" t="s">
        <v>37</v>
      </c>
      <c r="E91" s="261"/>
      <c r="F91" s="239"/>
    </row>
    <row r="92" spans="1:6" s="22" customFormat="1" ht="15.75" x14ac:dyDescent="0.25">
      <c r="A92" s="146"/>
      <c r="B92" s="104" t="s">
        <v>142</v>
      </c>
      <c r="C92" s="105"/>
      <c r="D92" s="163">
        <v>0</v>
      </c>
      <c r="E92" s="164"/>
      <c r="F92" s="239"/>
    </row>
    <row r="93" spans="1:6" s="22" customFormat="1" ht="15.75" x14ac:dyDescent="0.25">
      <c r="A93" s="146"/>
      <c r="B93" s="218" t="s">
        <v>141</v>
      </c>
      <c r="C93" s="219"/>
      <c r="D93" s="46">
        <v>2</v>
      </c>
      <c r="E93" s="98">
        <v>0</v>
      </c>
      <c r="F93" s="239"/>
    </row>
    <row r="94" spans="1:6" s="22" customFormat="1" ht="15.75" x14ac:dyDescent="0.25">
      <c r="A94" s="146"/>
      <c r="B94" s="220" t="s">
        <v>140</v>
      </c>
      <c r="C94" s="220"/>
      <c r="D94" s="73">
        <v>4</v>
      </c>
      <c r="E94" s="85"/>
      <c r="F94" s="239"/>
    </row>
    <row r="95" spans="1:6" s="22" customFormat="1" ht="15.75" x14ac:dyDescent="0.25">
      <c r="A95" s="146"/>
      <c r="B95" s="120" t="s">
        <v>30</v>
      </c>
      <c r="C95" s="120"/>
      <c r="D95" s="46">
        <v>4</v>
      </c>
      <c r="E95" s="46">
        <f>E93</f>
        <v>0</v>
      </c>
      <c r="F95" s="239"/>
    </row>
    <row r="96" spans="1:6" s="26" customFormat="1" ht="21" x14ac:dyDescent="0.35">
      <c r="A96" s="103">
        <v>15</v>
      </c>
      <c r="B96" s="126" t="s">
        <v>11</v>
      </c>
      <c r="C96" s="126"/>
      <c r="D96" s="24"/>
      <c r="E96" s="24"/>
      <c r="F96" s="25"/>
    </row>
    <row r="97" spans="1:6" s="22" customFormat="1" ht="15.75" x14ac:dyDescent="0.25">
      <c r="A97" s="103"/>
      <c r="B97" s="27" t="s">
        <v>174</v>
      </c>
      <c r="C97" s="83" t="s">
        <v>205</v>
      </c>
      <c r="D97" s="46">
        <v>4</v>
      </c>
      <c r="E97" s="12">
        <f>IF(B97=Sheet3!C68,1,IF(B97=Sheet3!C66,0,IF(B97=Sheet3!C67,0,IF(B97=Sheet3!C69,2,4))))</f>
        <v>0</v>
      </c>
      <c r="F97" s="21"/>
    </row>
    <row r="98" spans="1:6" s="22" customFormat="1" ht="15.75" x14ac:dyDescent="0.25">
      <c r="A98" s="103"/>
      <c r="B98" s="118" t="s">
        <v>30</v>
      </c>
      <c r="C98" s="118"/>
      <c r="D98" s="46">
        <f>D97</f>
        <v>4</v>
      </c>
      <c r="E98" s="46">
        <f>E97</f>
        <v>0</v>
      </c>
      <c r="F98" s="21"/>
    </row>
    <row r="99" spans="1:6" s="26" customFormat="1" ht="21" x14ac:dyDescent="0.35">
      <c r="A99" s="103">
        <v>16</v>
      </c>
      <c r="B99" s="19" t="s">
        <v>13</v>
      </c>
      <c r="C99" s="19"/>
      <c r="D99" s="24"/>
      <c r="E99" s="24"/>
      <c r="F99" s="25"/>
    </row>
    <row r="100" spans="1:6" ht="30" customHeight="1" x14ac:dyDescent="0.25">
      <c r="A100" s="103"/>
      <c r="B100" s="129" t="s">
        <v>196</v>
      </c>
      <c r="C100" s="135"/>
      <c r="D100" s="209" t="s">
        <v>37</v>
      </c>
      <c r="E100" s="210"/>
      <c r="F100" s="239"/>
    </row>
    <row r="101" spans="1:6" s="22" customFormat="1" ht="15.75" x14ac:dyDescent="0.25">
      <c r="A101" s="103"/>
      <c r="B101" s="136" t="s">
        <v>31</v>
      </c>
      <c r="C101" s="137"/>
      <c r="D101" s="163">
        <v>0</v>
      </c>
      <c r="E101" s="164"/>
      <c r="F101" s="239"/>
    </row>
    <row r="102" spans="1:6" s="22" customFormat="1" ht="15.75" x14ac:dyDescent="0.25">
      <c r="A102" s="103"/>
      <c r="B102" s="106" t="s">
        <v>34</v>
      </c>
      <c r="C102" s="107"/>
      <c r="D102" s="46">
        <f>IF(D100="yes",2,0)</f>
        <v>2</v>
      </c>
      <c r="E102" s="23">
        <v>0</v>
      </c>
      <c r="F102" s="240"/>
    </row>
    <row r="103" spans="1:6" s="22" customFormat="1" ht="15.75" x14ac:dyDescent="0.25">
      <c r="A103" s="103"/>
      <c r="B103" s="221" t="s">
        <v>30</v>
      </c>
      <c r="C103" s="221"/>
      <c r="D103" s="46">
        <f>D102</f>
        <v>2</v>
      </c>
      <c r="E103" s="46">
        <f>E102</f>
        <v>0</v>
      </c>
      <c r="F103" s="21"/>
    </row>
    <row r="104" spans="1:6" s="26" customFormat="1" ht="21" x14ac:dyDescent="0.35">
      <c r="A104" s="103">
        <v>17</v>
      </c>
      <c r="B104" s="126" t="s">
        <v>50</v>
      </c>
      <c r="C104" s="126"/>
      <c r="D104" s="24"/>
      <c r="E104" s="24"/>
      <c r="F104" s="25"/>
    </row>
    <row r="105" spans="1:6" s="22" customFormat="1" ht="22.5" customHeight="1" x14ac:dyDescent="0.25">
      <c r="A105" s="103"/>
      <c r="B105" s="72" t="s">
        <v>175</v>
      </c>
      <c r="C105" s="84" t="s">
        <v>205</v>
      </c>
      <c r="D105" s="53">
        <f>IF(D100="yes",5,0)</f>
        <v>5</v>
      </c>
      <c r="E105" s="53">
        <f>IF(B105=Sheet1!B72,0,IF(B105=Sheet3!C54,0,IF(Sheet1!B105=Sheet3!C55,0,IF(Sheet1!B105=Sheet3!C56,1,IF(Sheet1!B105=Sheet3!C57,2,IF(Sheet1!B105=Sheet3!C58,4,5))))))</f>
        <v>0</v>
      </c>
      <c r="F105" s="21"/>
    </row>
    <row r="106" spans="1:6" s="22" customFormat="1" ht="15.75" x14ac:dyDescent="0.25">
      <c r="A106" s="103"/>
      <c r="B106" s="118" t="s">
        <v>30</v>
      </c>
      <c r="C106" s="118"/>
      <c r="D106" s="46">
        <f>D105</f>
        <v>5</v>
      </c>
      <c r="E106" s="46">
        <f>E105</f>
        <v>0</v>
      </c>
      <c r="F106" s="21"/>
    </row>
    <row r="107" spans="1:6" s="26" customFormat="1" ht="21" x14ac:dyDescent="0.35">
      <c r="A107" s="103">
        <v>18</v>
      </c>
      <c r="B107" s="19" t="s">
        <v>12</v>
      </c>
      <c r="C107" s="19"/>
      <c r="D107" s="24"/>
      <c r="E107" s="24"/>
      <c r="F107" s="25"/>
    </row>
    <row r="108" spans="1:6" ht="29.25" customHeight="1" x14ac:dyDescent="0.25">
      <c r="A108" s="103"/>
      <c r="B108" s="129" t="s">
        <v>102</v>
      </c>
      <c r="C108" s="130"/>
      <c r="D108" s="85" t="s">
        <v>67</v>
      </c>
      <c r="E108" s="85"/>
    </row>
    <row r="109" spans="1:6" s="22" customFormat="1" ht="15.75" x14ac:dyDescent="0.25">
      <c r="A109" s="103"/>
      <c r="B109" s="101" t="s">
        <v>51</v>
      </c>
      <c r="C109" s="101"/>
      <c r="D109" s="46">
        <f>IF(D108="no",2,0)</f>
        <v>2</v>
      </c>
      <c r="E109" s="23">
        <v>0</v>
      </c>
      <c r="F109" s="21"/>
    </row>
    <row r="110" spans="1:6" s="22" customFormat="1" ht="15.75" x14ac:dyDescent="0.25">
      <c r="A110" s="103"/>
      <c r="B110" s="118" t="s">
        <v>30</v>
      </c>
      <c r="C110" s="118"/>
      <c r="D110" s="46">
        <f>D109</f>
        <v>2</v>
      </c>
      <c r="E110" s="46">
        <f>E109</f>
        <v>0</v>
      </c>
      <c r="F110" s="21"/>
    </row>
    <row r="111" spans="1:6" s="31" customFormat="1" ht="22.5" customHeight="1" x14ac:dyDescent="0.35">
      <c r="A111" s="128" t="s">
        <v>6</v>
      </c>
      <c r="B111" s="128"/>
      <c r="C111" s="128"/>
      <c r="D111" s="54">
        <f>D118+D121+D124</f>
        <v>14</v>
      </c>
      <c r="E111" s="54">
        <f>E118+E121+E124</f>
        <v>0</v>
      </c>
      <c r="F111" s="30"/>
    </row>
    <row r="112" spans="1:6" s="26" customFormat="1" ht="21" x14ac:dyDescent="0.35">
      <c r="A112" s="103">
        <v>19</v>
      </c>
      <c r="B112" s="126" t="s">
        <v>52</v>
      </c>
      <c r="C112" s="126"/>
      <c r="D112" s="24"/>
      <c r="E112" s="24"/>
      <c r="F112" s="25"/>
    </row>
    <row r="113" spans="1:6" s="22" customFormat="1" ht="31.5" customHeight="1" x14ac:dyDescent="0.25">
      <c r="A113" s="103"/>
      <c r="B113" s="124" t="s">
        <v>126</v>
      </c>
      <c r="C113" s="125"/>
      <c r="D113" s="46">
        <v>1</v>
      </c>
      <c r="E113" s="85">
        <v>0</v>
      </c>
      <c r="F113" s="238"/>
    </row>
    <row r="114" spans="1:6" s="22" customFormat="1" ht="31.5" customHeight="1" x14ac:dyDescent="0.25">
      <c r="A114" s="103"/>
      <c r="B114" s="124" t="s">
        <v>177</v>
      </c>
      <c r="C114" s="125"/>
      <c r="D114" s="46">
        <v>2</v>
      </c>
      <c r="E114" s="85"/>
      <c r="F114" s="238"/>
    </row>
    <row r="115" spans="1:6" s="22" customFormat="1" ht="36" customHeight="1" x14ac:dyDescent="0.25">
      <c r="A115" s="103"/>
      <c r="B115" s="131" t="s">
        <v>176</v>
      </c>
      <c r="C115" s="132"/>
      <c r="D115" s="46">
        <v>2</v>
      </c>
      <c r="E115" s="23">
        <v>0</v>
      </c>
      <c r="F115" s="238"/>
    </row>
    <row r="116" spans="1:6" s="22" customFormat="1" ht="17.25" customHeight="1" x14ac:dyDescent="0.25">
      <c r="A116" s="103"/>
      <c r="B116" s="123" t="s">
        <v>143</v>
      </c>
      <c r="C116" s="123"/>
      <c r="D116" s="46">
        <v>1</v>
      </c>
      <c r="E116" s="85">
        <v>0</v>
      </c>
      <c r="F116" s="238"/>
    </row>
    <row r="117" spans="1:6" s="22" customFormat="1" ht="15.75" x14ac:dyDescent="0.25">
      <c r="A117" s="103"/>
      <c r="B117" s="124" t="s">
        <v>178</v>
      </c>
      <c r="C117" s="125"/>
      <c r="D117" s="46">
        <v>2</v>
      </c>
      <c r="E117" s="85"/>
      <c r="F117" s="238"/>
    </row>
    <row r="118" spans="1:6" s="22" customFormat="1" ht="15.75" x14ac:dyDescent="0.25">
      <c r="A118" s="103"/>
      <c r="B118" s="118" t="s">
        <v>30</v>
      </c>
      <c r="C118" s="118"/>
      <c r="D118" s="46">
        <v>6</v>
      </c>
      <c r="E118" s="46">
        <f>E116+E115+E113</f>
        <v>0</v>
      </c>
      <c r="F118" s="21"/>
    </row>
    <row r="119" spans="1:6" s="26" customFormat="1" ht="21" x14ac:dyDescent="0.35">
      <c r="A119" s="103">
        <v>20</v>
      </c>
      <c r="B119" s="126" t="s">
        <v>53</v>
      </c>
      <c r="C119" s="126"/>
      <c r="D119" s="24"/>
      <c r="E119" s="24"/>
      <c r="F119" s="25"/>
    </row>
    <row r="120" spans="1:6" s="22" customFormat="1" ht="19.5" customHeight="1" x14ac:dyDescent="0.25">
      <c r="A120" s="103"/>
      <c r="B120" s="27" t="s">
        <v>179</v>
      </c>
      <c r="C120" s="83" t="s">
        <v>205</v>
      </c>
      <c r="D120" s="46">
        <v>4</v>
      </c>
      <c r="E120" s="46">
        <f>IF(B120=Sheet3!C49,0,IF(B120=Sheet3!C48,0,IF(B120=Sheet3!C50,1,IF(B120=Sheet3!C51,2,4))))</f>
        <v>0</v>
      </c>
      <c r="F120" s="21"/>
    </row>
    <row r="121" spans="1:6" s="22" customFormat="1" ht="15.75" x14ac:dyDescent="0.25">
      <c r="A121" s="103"/>
      <c r="B121" s="118" t="s">
        <v>30</v>
      </c>
      <c r="C121" s="118"/>
      <c r="D121" s="46">
        <v>4</v>
      </c>
      <c r="E121" s="46">
        <f>E120</f>
        <v>0</v>
      </c>
      <c r="F121" s="21"/>
    </row>
    <row r="122" spans="1:6" s="26" customFormat="1" ht="21" x14ac:dyDescent="0.35">
      <c r="A122" s="103">
        <v>21</v>
      </c>
      <c r="B122" s="19" t="s">
        <v>14</v>
      </c>
      <c r="C122" s="19"/>
      <c r="D122" s="24"/>
      <c r="E122" s="24"/>
      <c r="F122" s="25"/>
    </row>
    <row r="123" spans="1:6" s="22" customFormat="1" ht="18.75" customHeight="1" x14ac:dyDescent="0.25">
      <c r="A123" s="103"/>
      <c r="B123" s="27" t="s">
        <v>187</v>
      </c>
      <c r="C123" s="83" t="s">
        <v>201</v>
      </c>
      <c r="D123" s="46">
        <v>4</v>
      </c>
      <c r="E123" s="46">
        <f>IF(B123=Sheet3!C42,0,IF(B123=Sheet3!C43,0,IF(B123=Sheet3!C44,1,IF(B123=Sheet3!C45,2,4))))</f>
        <v>0</v>
      </c>
      <c r="F123" s="21"/>
    </row>
    <row r="124" spans="1:6" s="22" customFormat="1" ht="15.75" x14ac:dyDescent="0.25">
      <c r="A124" s="103"/>
      <c r="B124" s="118" t="s">
        <v>30</v>
      </c>
      <c r="C124" s="118"/>
      <c r="D124" s="46">
        <v>4</v>
      </c>
      <c r="E124" s="46">
        <f>E123</f>
        <v>0</v>
      </c>
      <c r="F124" s="21"/>
    </row>
    <row r="125" spans="1:6" s="31" customFormat="1" ht="23.25" customHeight="1" x14ac:dyDescent="0.35">
      <c r="A125" s="128" t="s">
        <v>18</v>
      </c>
      <c r="B125" s="128"/>
      <c r="C125" s="128"/>
      <c r="D125" s="54">
        <f>D130+D134</f>
        <v>6</v>
      </c>
      <c r="E125" s="54">
        <f>E130+E134</f>
        <v>0</v>
      </c>
      <c r="F125" s="30"/>
    </row>
    <row r="126" spans="1:6" s="26" customFormat="1" ht="21" x14ac:dyDescent="0.35">
      <c r="A126" s="103">
        <v>22</v>
      </c>
      <c r="B126" s="126" t="s">
        <v>54</v>
      </c>
      <c r="C126" s="126"/>
      <c r="D126" s="24"/>
      <c r="E126" s="24"/>
      <c r="F126" s="25"/>
    </row>
    <row r="127" spans="1:6" s="22" customFormat="1" ht="29.25" customHeight="1" x14ac:dyDescent="0.25">
      <c r="A127" s="103"/>
      <c r="B127" s="118" t="s">
        <v>183</v>
      </c>
      <c r="C127" s="118"/>
      <c r="D127" s="228">
        <v>4</v>
      </c>
      <c r="E127" s="85">
        <v>0</v>
      </c>
      <c r="F127" s="238"/>
    </row>
    <row r="128" spans="1:6" s="22" customFormat="1" ht="26.25" customHeight="1" x14ac:dyDescent="0.25">
      <c r="A128" s="103"/>
      <c r="B128" s="118" t="s">
        <v>150</v>
      </c>
      <c r="C128" s="118"/>
      <c r="D128" s="228"/>
      <c r="E128" s="85"/>
      <c r="F128" s="238"/>
    </row>
    <row r="129" spans="1:6" s="22" customFormat="1" ht="15.75" x14ac:dyDescent="0.25">
      <c r="A129" s="103"/>
      <c r="B129" s="118" t="s">
        <v>151</v>
      </c>
      <c r="C129" s="118"/>
      <c r="D129" s="228"/>
      <c r="E129" s="85"/>
      <c r="F129" s="21"/>
    </row>
    <row r="130" spans="1:6" s="22" customFormat="1" ht="15.75" x14ac:dyDescent="0.25">
      <c r="A130" s="103"/>
      <c r="B130" s="118" t="s">
        <v>30</v>
      </c>
      <c r="C130" s="118"/>
      <c r="D130" s="46">
        <f>D127</f>
        <v>4</v>
      </c>
      <c r="E130" s="46">
        <f>E127</f>
        <v>0</v>
      </c>
      <c r="F130" s="21"/>
    </row>
    <row r="131" spans="1:6" s="26" customFormat="1" ht="21" x14ac:dyDescent="0.35">
      <c r="A131" s="103">
        <v>23</v>
      </c>
      <c r="B131" s="126" t="s">
        <v>19</v>
      </c>
      <c r="C131" s="126"/>
      <c r="D131" s="24"/>
      <c r="E131" s="24"/>
      <c r="F131" s="25"/>
    </row>
    <row r="132" spans="1:6" ht="30" customHeight="1" x14ac:dyDescent="0.25">
      <c r="A132" s="103"/>
      <c r="B132" s="129" t="s">
        <v>103</v>
      </c>
      <c r="C132" s="130"/>
      <c r="D132" s="85" t="s">
        <v>37</v>
      </c>
      <c r="E132" s="85"/>
    </row>
    <row r="133" spans="1:6" s="22" customFormat="1" ht="31.5" customHeight="1" x14ac:dyDescent="0.25">
      <c r="A133" s="103"/>
      <c r="B133" s="118" t="s">
        <v>153</v>
      </c>
      <c r="C133" s="118"/>
      <c r="D133" s="46">
        <f>IF(D132="yes",2,0)</f>
        <v>2</v>
      </c>
      <c r="E133" s="23">
        <v>0</v>
      </c>
      <c r="F133" s="21"/>
    </row>
    <row r="134" spans="1:6" ht="15" x14ac:dyDescent="0.25">
      <c r="A134" s="103"/>
      <c r="B134" s="127" t="s">
        <v>30</v>
      </c>
      <c r="C134" s="127"/>
      <c r="D134" s="47">
        <f>D133</f>
        <v>2</v>
      </c>
      <c r="E134" s="47">
        <f>E133</f>
        <v>0</v>
      </c>
    </row>
    <row r="135" spans="1:6" s="31" customFormat="1" ht="22.5" customHeight="1" x14ac:dyDescent="0.35">
      <c r="A135" s="122" t="s">
        <v>20</v>
      </c>
      <c r="B135" s="122"/>
      <c r="C135" s="122"/>
      <c r="D135" s="54">
        <f>D141+D144+D148+D151</f>
        <v>6</v>
      </c>
      <c r="E135" s="54">
        <f>E141+E144+E148+E151</f>
        <v>0</v>
      </c>
      <c r="F135" s="30"/>
    </row>
    <row r="136" spans="1:6" s="26" customFormat="1" ht="21" x14ac:dyDescent="0.35">
      <c r="A136" s="103">
        <v>24</v>
      </c>
      <c r="B136" s="126" t="s">
        <v>21</v>
      </c>
      <c r="C136" s="204"/>
      <c r="D136" s="37"/>
      <c r="E136" s="24"/>
      <c r="F136" s="25"/>
    </row>
    <row r="137" spans="1:6" ht="30" customHeight="1" x14ac:dyDescent="0.25">
      <c r="A137" s="103"/>
      <c r="B137" s="202" t="s">
        <v>110</v>
      </c>
      <c r="C137" s="203"/>
      <c r="D137" s="198" t="s">
        <v>37</v>
      </c>
      <c r="E137" s="199"/>
    </row>
    <row r="138" spans="1:6" s="22" customFormat="1" ht="31.5" customHeight="1" x14ac:dyDescent="0.25">
      <c r="A138" s="103"/>
      <c r="B138" s="104" t="s">
        <v>154</v>
      </c>
      <c r="C138" s="105"/>
      <c r="D138" s="163">
        <v>0</v>
      </c>
      <c r="E138" s="164"/>
      <c r="F138" s="21"/>
    </row>
    <row r="139" spans="1:6" s="22" customFormat="1" ht="18" customHeight="1" x14ac:dyDescent="0.25">
      <c r="A139" s="103"/>
      <c r="B139" s="104" t="s">
        <v>145</v>
      </c>
      <c r="C139" s="105"/>
      <c r="D139" s="163">
        <v>0</v>
      </c>
      <c r="E139" s="164"/>
      <c r="F139" s="21"/>
    </row>
    <row r="140" spans="1:6" s="22" customFormat="1" ht="18" customHeight="1" x14ac:dyDescent="0.25">
      <c r="A140" s="103"/>
      <c r="B140" s="120" t="s">
        <v>152</v>
      </c>
      <c r="C140" s="120"/>
      <c r="D140" s="46">
        <f>IF(D137="yes",1,0)</f>
        <v>1</v>
      </c>
      <c r="E140" s="23">
        <v>0</v>
      </c>
      <c r="F140" s="21"/>
    </row>
    <row r="141" spans="1:6" s="22" customFormat="1" ht="15" customHeight="1" x14ac:dyDescent="0.25">
      <c r="A141" s="103"/>
      <c r="B141" s="118" t="s">
        <v>30</v>
      </c>
      <c r="C141" s="118"/>
      <c r="D141" s="46">
        <f>D140</f>
        <v>1</v>
      </c>
      <c r="E141" s="46">
        <f>E140</f>
        <v>0</v>
      </c>
      <c r="F141" s="21"/>
    </row>
    <row r="142" spans="1:6" s="26" customFormat="1" ht="20.25" customHeight="1" x14ac:dyDescent="0.35">
      <c r="A142" s="103">
        <v>25</v>
      </c>
      <c r="B142" s="121" t="s">
        <v>22</v>
      </c>
      <c r="C142" s="121"/>
      <c r="D142" s="24"/>
      <c r="E142" s="24"/>
      <c r="F142" s="25"/>
    </row>
    <row r="143" spans="1:6" s="22" customFormat="1" ht="31.5" customHeight="1" x14ac:dyDescent="0.25">
      <c r="A143" s="103"/>
      <c r="B143" s="118" t="s">
        <v>144</v>
      </c>
      <c r="C143" s="118"/>
      <c r="D143" s="46">
        <v>2</v>
      </c>
      <c r="E143" s="23">
        <v>0</v>
      </c>
      <c r="F143" s="21"/>
    </row>
    <row r="144" spans="1:6" ht="15" x14ac:dyDescent="0.25">
      <c r="A144" s="103"/>
      <c r="B144" s="127" t="s">
        <v>30</v>
      </c>
      <c r="C144" s="127"/>
      <c r="D144" s="47">
        <f>D143</f>
        <v>2</v>
      </c>
      <c r="E144" s="47">
        <f>E143</f>
        <v>0</v>
      </c>
    </row>
    <row r="145" spans="1:6" s="26" customFormat="1" ht="18.75" customHeight="1" x14ac:dyDescent="0.35">
      <c r="A145" s="103">
        <v>26</v>
      </c>
      <c r="B145" s="126" t="s">
        <v>23</v>
      </c>
      <c r="C145" s="126"/>
      <c r="D145" s="24"/>
      <c r="E145" s="24"/>
      <c r="F145" s="25"/>
    </row>
    <row r="146" spans="1:6" s="22" customFormat="1" ht="15.75" x14ac:dyDescent="0.25">
      <c r="A146" s="103"/>
      <c r="B146" s="118" t="s">
        <v>184</v>
      </c>
      <c r="C146" s="118"/>
      <c r="D146" s="46">
        <v>1</v>
      </c>
      <c r="E146" s="23">
        <v>0</v>
      </c>
      <c r="F146" s="21"/>
    </row>
    <row r="147" spans="1:6" s="22" customFormat="1" ht="15.75" x14ac:dyDescent="0.25">
      <c r="A147" s="103"/>
      <c r="B147" s="118" t="s">
        <v>185</v>
      </c>
      <c r="C147" s="118"/>
      <c r="D147" s="46">
        <v>1</v>
      </c>
      <c r="E147" s="23">
        <v>0</v>
      </c>
      <c r="F147" s="21"/>
    </row>
    <row r="148" spans="1:6" s="22" customFormat="1" ht="15.75" x14ac:dyDescent="0.25">
      <c r="A148" s="103"/>
      <c r="B148" s="118" t="s">
        <v>30</v>
      </c>
      <c r="C148" s="118"/>
      <c r="D148" s="46">
        <f>D146+D147</f>
        <v>2</v>
      </c>
      <c r="E148" s="46">
        <f>E147+E146</f>
        <v>0</v>
      </c>
      <c r="F148" s="21"/>
    </row>
    <row r="149" spans="1:6" s="26" customFormat="1" ht="18" customHeight="1" x14ac:dyDescent="0.35">
      <c r="A149" s="103">
        <v>27</v>
      </c>
      <c r="B149" s="126" t="s">
        <v>24</v>
      </c>
      <c r="C149" s="126"/>
      <c r="D149" s="24"/>
      <c r="E149" s="24"/>
      <c r="F149" s="25"/>
    </row>
    <row r="150" spans="1:6" s="22" customFormat="1" ht="15.75" x14ac:dyDescent="0.25">
      <c r="A150" s="103"/>
      <c r="B150" s="101" t="s">
        <v>146</v>
      </c>
      <c r="C150" s="101"/>
      <c r="D150" s="46">
        <v>1</v>
      </c>
      <c r="E150" s="23">
        <v>0</v>
      </c>
      <c r="F150" s="21"/>
    </row>
    <row r="151" spans="1:6" s="22" customFormat="1" ht="15.75" x14ac:dyDescent="0.25">
      <c r="A151" s="103"/>
      <c r="B151" s="118" t="s">
        <v>30</v>
      </c>
      <c r="C151" s="118"/>
      <c r="D151" s="46">
        <f>D150</f>
        <v>1</v>
      </c>
      <c r="E151" s="46">
        <f>E150</f>
        <v>0</v>
      </c>
      <c r="F151" s="21"/>
    </row>
    <row r="152" spans="1:6" s="31" customFormat="1" ht="23.25" customHeight="1" x14ac:dyDescent="0.35">
      <c r="A152" s="122" t="s">
        <v>55</v>
      </c>
      <c r="B152" s="122"/>
      <c r="C152" s="122"/>
      <c r="D152" s="54">
        <f>D158</f>
        <v>8</v>
      </c>
      <c r="E152" s="54">
        <f>E158</f>
        <v>0</v>
      </c>
      <c r="F152" s="30"/>
    </row>
    <row r="153" spans="1:6" s="26" customFormat="1" ht="21" x14ac:dyDescent="0.35">
      <c r="A153" s="103">
        <v>28</v>
      </c>
      <c r="B153" s="112" t="s">
        <v>56</v>
      </c>
      <c r="C153" s="112"/>
      <c r="D153" s="24"/>
      <c r="E153" s="24"/>
      <c r="F153" s="25"/>
    </row>
    <row r="154" spans="1:6" s="22" customFormat="1" ht="15.75" x14ac:dyDescent="0.25">
      <c r="A154" s="103"/>
      <c r="B154" s="104" t="s">
        <v>147</v>
      </c>
      <c r="C154" s="105"/>
      <c r="D154" s="163">
        <v>0</v>
      </c>
      <c r="E154" s="164"/>
      <c r="F154" s="21"/>
    </row>
    <row r="155" spans="1:6" ht="17.25" customHeight="1" x14ac:dyDescent="0.25">
      <c r="A155" s="103"/>
      <c r="B155" s="205" t="s">
        <v>148</v>
      </c>
      <c r="C155" s="206"/>
      <c r="D155" s="60">
        <v>2</v>
      </c>
      <c r="E155" s="28">
        <v>0</v>
      </c>
      <c r="F155" s="239"/>
    </row>
    <row r="156" spans="1:6" s="22" customFormat="1" ht="48.75" customHeight="1" x14ac:dyDescent="0.25">
      <c r="A156" s="103"/>
      <c r="B156" s="116" t="s">
        <v>137</v>
      </c>
      <c r="C156" s="117"/>
      <c r="D156" s="61">
        <v>3</v>
      </c>
      <c r="E156" s="23">
        <v>0</v>
      </c>
      <c r="F156" s="239"/>
    </row>
    <row r="157" spans="1:6" s="22" customFormat="1" ht="24.75" customHeight="1" x14ac:dyDescent="0.25">
      <c r="A157" s="103"/>
      <c r="B157" s="118" t="s">
        <v>186</v>
      </c>
      <c r="C157" s="119"/>
      <c r="D157" s="61">
        <v>3</v>
      </c>
      <c r="E157" s="23">
        <v>0</v>
      </c>
      <c r="F157" s="239"/>
    </row>
    <row r="158" spans="1:6" s="22" customFormat="1" ht="15.75" x14ac:dyDescent="0.25">
      <c r="A158" s="103"/>
      <c r="B158" s="101" t="s">
        <v>30</v>
      </c>
      <c r="C158" s="101"/>
      <c r="D158" s="46">
        <f>D156+D155+D157</f>
        <v>8</v>
      </c>
      <c r="E158" s="46">
        <f>E155+E156+E157</f>
        <v>0</v>
      </c>
      <c r="F158" s="21"/>
    </row>
    <row r="159" spans="1:6" s="26" customFormat="1" ht="21" x14ac:dyDescent="0.35">
      <c r="A159" s="103">
        <v>29</v>
      </c>
      <c r="B159" s="112" t="s">
        <v>57</v>
      </c>
      <c r="C159" s="112"/>
      <c r="D159" s="24"/>
      <c r="E159" s="24"/>
      <c r="F159" s="25"/>
    </row>
    <row r="160" spans="1:6" s="22" customFormat="1" ht="90.75" customHeight="1" x14ac:dyDescent="0.25">
      <c r="A160" s="103"/>
      <c r="B160" s="104" t="s">
        <v>132</v>
      </c>
      <c r="C160" s="105"/>
      <c r="D160" s="163">
        <v>0</v>
      </c>
      <c r="E160" s="164"/>
      <c r="F160" s="21"/>
    </row>
    <row r="161" spans="1:6" s="22" customFormat="1" ht="15.75" customHeight="1" x14ac:dyDescent="0.25">
      <c r="A161" s="103"/>
      <c r="B161" s="113" t="s">
        <v>30</v>
      </c>
      <c r="C161" s="114"/>
      <c r="D161" s="52">
        <v>0</v>
      </c>
      <c r="E161" s="50">
        <v>0</v>
      </c>
      <c r="F161" s="21"/>
    </row>
    <row r="162" spans="1:6" s="26" customFormat="1" ht="21" x14ac:dyDescent="0.35">
      <c r="A162" s="103">
        <v>30</v>
      </c>
      <c r="B162" s="115" t="s">
        <v>58</v>
      </c>
      <c r="C162" s="115"/>
      <c r="D162" s="24"/>
      <c r="E162" s="24"/>
      <c r="F162" s="25"/>
    </row>
    <row r="163" spans="1:6" s="22" customFormat="1" ht="34.5" customHeight="1" x14ac:dyDescent="0.25">
      <c r="A163" s="103"/>
      <c r="B163" s="104" t="s">
        <v>59</v>
      </c>
      <c r="C163" s="105"/>
      <c r="D163" s="163">
        <v>0</v>
      </c>
      <c r="E163" s="164"/>
      <c r="F163" s="21"/>
    </row>
    <row r="164" spans="1:6" s="22" customFormat="1" ht="15.75" x14ac:dyDescent="0.25">
      <c r="A164" s="103"/>
      <c r="B164" s="104" t="s">
        <v>60</v>
      </c>
      <c r="C164" s="105"/>
      <c r="D164" s="163">
        <v>0</v>
      </c>
      <c r="E164" s="164"/>
      <c r="F164" s="21"/>
    </row>
    <row r="165" spans="1:6" s="22" customFormat="1" ht="94.5" customHeight="1" x14ac:dyDescent="0.25">
      <c r="A165" s="103"/>
      <c r="B165" s="106" t="s">
        <v>131</v>
      </c>
      <c r="C165" s="107"/>
      <c r="D165" s="51">
        <v>0</v>
      </c>
      <c r="E165" s="50">
        <v>0</v>
      </c>
      <c r="F165" s="21"/>
    </row>
    <row r="166" spans="1:6" s="22" customFormat="1" ht="15.75" x14ac:dyDescent="0.25">
      <c r="A166" s="103"/>
      <c r="B166" s="108" t="s">
        <v>30</v>
      </c>
      <c r="C166" s="108"/>
      <c r="D166" s="46">
        <v>0</v>
      </c>
      <c r="E166" s="46">
        <v>0</v>
      </c>
      <c r="F166" s="21"/>
    </row>
    <row r="167" spans="1:6" s="31" customFormat="1" ht="23.25" x14ac:dyDescent="0.35">
      <c r="A167" s="109"/>
      <c r="B167" s="110"/>
      <c r="C167" s="111"/>
      <c r="D167" s="49">
        <f>D4+D20+D38+D61+D89+D111+D125+D135+D152</f>
        <v>100</v>
      </c>
      <c r="E167" s="48">
        <f>E4+E20+E38+E61+E89+E111+E125+E135+E152</f>
        <v>0</v>
      </c>
      <c r="F167" s="30"/>
    </row>
    <row r="168" spans="1:6" x14ac:dyDescent="0.25">
      <c r="A168" s="86"/>
      <c r="B168" s="86"/>
      <c r="C168" s="86"/>
      <c r="D168" s="74"/>
      <c r="E168" s="74"/>
    </row>
    <row r="169" spans="1:6" s="26" customFormat="1" ht="21" x14ac:dyDescent="0.35">
      <c r="A169" s="103">
        <v>31</v>
      </c>
      <c r="B169" s="100" t="s">
        <v>25</v>
      </c>
      <c r="C169" s="100"/>
      <c r="D169" s="24"/>
      <c r="E169" s="24"/>
      <c r="F169" s="25"/>
    </row>
    <row r="170" spans="1:6" ht="18" customHeight="1" x14ac:dyDescent="0.25">
      <c r="A170" s="103"/>
      <c r="B170" s="40" t="s">
        <v>109</v>
      </c>
      <c r="C170" s="77" t="s">
        <v>205</v>
      </c>
      <c r="D170" s="47">
        <v>4</v>
      </c>
      <c r="E170" s="47">
        <f>IF(B170=Sheet3!C35,0,IF(B170=Sheet3!C36,0,IF(B170=Sheet3!C40,4,IF(B170=Sheet3!C38,2,IF(B170=Sheet3!C39,3,1)))))</f>
        <v>0</v>
      </c>
    </row>
    <row r="171" spans="1:6" s="22" customFormat="1" ht="15.75" x14ac:dyDescent="0.25">
      <c r="A171" s="103"/>
      <c r="B171" s="101" t="s">
        <v>30</v>
      </c>
      <c r="C171" s="101"/>
      <c r="D171" s="46">
        <f>D170</f>
        <v>4</v>
      </c>
      <c r="E171" s="46">
        <f>E170</f>
        <v>0</v>
      </c>
      <c r="F171" s="21"/>
    </row>
    <row r="172" spans="1:6" x14ac:dyDescent="0.25">
      <c r="A172" s="38"/>
      <c r="B172" s="85"/>
      <c r="C172" s="85"/>
    </row>
    <row r="173" spans="1:6" x14ac:dyDescent="0.3">
      <c r="B173" s="102"/>
      <c r="C173" s="102"/>
    </row>
    <row r="174" spans="1:6" s="31" customFormat="1" ht="23.25" x14ac:dyDescent="0.35">
      <c r="A174" s="90" t="s">
        <v>26</v>
      </c>
      <c r="B174" s="91"/>
      <c r="C174" s="92"/>
      <c r="D174" s="200">
        <f>E167+E171</f>
        <v>0</v>
      </c>
      <c r="E174" s="201"/>
      <c r="F174" s="30"/>
    </row>
    <row r="175" spans="1:6" x14ac:dyDescent="0.25">
      <c r="A175" s="41"/>
      <c r="B175" s="93"/>
      <c r="C175" s="94"/>
      <c r="D175" s="42"/>
      <c r="E175" s="43"/>
    </row>
    <row r="176" spans="1:6" s="31" customFormat="1" ht="23.25" customHeight="1" x14ac:dyDescent="0.35">
      <c r="A176" s="95" t="s">
        <v>197</v>
      </c>
      <c r="B176" s="96"/>
      <c r="C176" s="97"/>
      <c r="D176" s="207">
        <f>(D174/D167)*100</f>
        <v>0</v>
      </c>
      <c r="E176" s="208"/>
      <c r="F176" s="30"/>
    </row>
    <row r="177" spans="2:6" x14ac:dyDescent="0.3">
      <c r="B177" s="98"/>
      <c r="C177" s="98"/>
    </row>
    <row r="178" spans="2:6" ht="37.5" x14ac:dyDescent="0.3">
      <c r="B178" s="99" t="s">
        <v>199</v>
      </c>
      <c r="C178" s="99"/>
      <c r="D178" s="45" t="s">
        <v>28</v>
      </c>
      <c r="E178" s="45" t="s">
        <v>29</v>
      </c>
    </row>
    <row r="179" spans="2:6" x14ac:dyDescent="0.3">
      <c r="B179" s="89" t="str">
        <f>A4</f>
        <v>Site Planning</v>
      </c>
      <c r="C179" s="89"/>
      <c r="D179" s="62">
        <f>D4</f>
        <v>8</v>
      </c>
      <c r="E179" s="62">
        <f>E4</f>
        <v>0</v>
      </c>
    </row>
    <row r="180" spans="2:6" x14ac:dyDescent="0.3">
      <c r="B180" s="89" t="str">
        <f>A20</f>
        <v>Construction Management</v>
      </c>
      <c r="C180" s="89"/>
      <c r="D180" s="62">
        <f>D20</f>
        <v>9</v>
      </c>
      <c r="E180" s="62">
        <f>E20</f>
        <v>0</v>
      </c>
    </row>
    <row r="181" spans="2:6" x14ac:dyDescent="0.3">
      <c r="B181" s="89" t="str">
        <f>A38</f>
        <v>Energy</v>
      </c>
      <c r="C181" s="89"/>
      <c r="D181" s="62">
        <f>D38</f>
        <v>20</v>
      </c>
      <c r="E181" s="62">
        <f>E38</f>
        <v>0</v>
      </c>
    </row>
    <row r="182" spans="2:6" x14ac:dyDescent="0.3">
      <c r="B182" s="89" t="str">
        <f>A61</f>
        <v>Occupant comfort and Well-being</v>
      </c>
      <c r="C182" s="89"/>
      <c r="D182" s="62">
        <f>D61</f>
        <v>12</v>
      </c>
      <c r="E182" s="62">
        <f>E61</f>
        <v>0</v>
      </c>
    </row>
    <row r="183" spans="2:6" x14ac:dyDescent="0.3">
      <c r="B183" s="88" t="str">
        <f>A89</f>
        <v>Water</v>
      </c>
      <c r="C183" s="88"/>
      <c r="D183" s="62">
        <f>D89</f>
        <v>17</v>
      </c>
      <c r="E183" s="62">
        <f>E89</f>
        <v>0</v>
      </c>
    </row>
    <row r="184" spans="2:6" x14ac:dyDescent="0.3">
      <c r="B184" s="88" t="str">
        <f>A111</f>
        <v>Sustainable Building Materials</v>
      </c>
      <c r="C184" s="88"/>
      <c r="D184" s="62">
        <f>D111</f>
        <v>14</v>
      </c>
      <c r="E184" s="62">
        <f>E111</f>
        <v>0</v>
      </c>
    </row>
    <row r="185" spans="2:6" x14ac:dyDescent="0.3">
      <c r="B185" s="88" t="str">
        <f>A125</f>
        <v>Solid Waste Management</v>
      </c>
      <c r="C185" s="88"/>
      <c r="D185" s="62">
        <f>D125</f>
        <v>6</v>
      </c>
      <c r="E185" s="62">
        <f>E125</f>
        <v>0</v>
      </c>
    </row>
    <row r="186" spans="2:6" x14ac:dyDescent="0.3">
      <c r="B186" s="88" t="str">
        <f>A135</f>
        <v>Socio-Economic Strategies</v>
      </c>
      <c r="C186" s="88"/>
      <c r="D186" s="62">
        <f>D135</f>
        <v>6</v>
      </c>
      <c r="E186" s="62">
        <f>E135</f>
        <v>0</v>
      </c>
    </row>
    <row r="187" spans="2:6" x14ac:dyDescent="0.3">
      <c r="B187" s="88" t="str">
        <f>A152</f>
        <v>Performance Monitoring &amp; Validation</v>
      </c>
      <c r="C187" s="88"/>
      <c r="D187" s="62">
        <f>D152</f>
        <v>8</v>
      </c>
      <c r="E187" s="62">
        <f>E152</f>
        <v>0</v>
      </c>
    </row>
    <row r="188" spans="2:6" x14ac:dyDescent="0.3">
      <c r="B188" s="88" t="s">
        <v>25</v>
      </c>
      <c r="C188" s="88"/>
      <c r="D188" s="81"/>
      <c r="E188" s="82">
        <f>E171</f>
        <v>0</v>
      </c>
    </row>
    <row r="189" spans="2:6" x14ac:dyDescent="0.3">
      <c r="B189" s="87"/>
      <c r="C189" s="87"/>
      <c r="D189" s="62">
        <f>SUM(D179:D187)</f>
        <v>100</v>
      </c>
      <c r="E189" s="62">
        <f>SUM(E179:E188)</f>
        <v>0</v>
      </c>
    </row>
    <row r="190" spans="2:6" x14ac:dyDescent="0.3">
      <c r="B190" s="85"/>
      <c r="C190" s="85"/>
      <c r="E190" s="13"/>
      <c r="F190" s="14"/>
    </row>
    <row r="191" spans="2:6" x14ac:dyDescent="0.3">
      <c r="B191" s="85"/>
      <c r="C191" s="85"/>
      <c r="E191" s="13"/>
      <c r="F191" s="14"/>
    </row>
    <row r="192" spans="2:6" x14ac:dyDescent="0.3">
      <c r="B192" s="85"/>
      <c r="C192" s="85"/>
      <c r="E192" s="13"/>
      <c r="F192" s="14"/>
    </row>
    <row r="193" spans="2:6" x14ac:dyDescent="0.3">
      <c r="B193" s="85"/>
      <c r="C193" s="85"/>
      <c r="E193" s="13"/>
      <c r="F193" s="14"/>
    </row>
    <row r="194" spans="2:6" x14ac:dyDescent="0.3">
      <c r="B194" s="85"/>
      <c r="C194" s="85"/>
      <c r="E194" s="13"/>
      <c r="F194" s="14"/>
    </row>
    <row r="195" spans="2:6" x14ac:dyDescent="0.3">
      <c r="B195" s="85"/>
      <c r="C195" s="85"/>
      <c r="E195" s="13"/>
      <c r="F195" s="14"/>
    </row>
    <row r="196" spans="2:6" x14ac:dyDescent="0.3">
      <c r="B196" s="85"/>
      <c r="C196" s="85"/>
      <c r="E196" s="13"/>
      <c r="F196" s="14"/>
    </row>
    <row r="197" spans="2:6" x14ac:dyDescent="0.3">
      <c r="B197" s="85"/>
      <c r="C197" s="85"/>
      <c r="E197" s="13"/>
      <c r="F197" s="14"/>
    </row>
    <row r="198" spans="2:6" x14ac:dyDescent="0.3">
      <c r="B198" s="85"/>
      <c r="C198" s="85"/>
      <c r="E198" s="13"/>
      <c r="F198" s="14"/>
    </row>
    <row r="199" spans="2:6" x14ac:dyDescent="0.3">
      <c r="B199" s="85"/>
      <c r="C199" s="85"/>
      <c r="E199" s="13"/>
      <c r="F199" s="14"/>
    </row>
    <row r="200" spans="2:6" x14ac:dyDescent="0.3">
      <c r="B200" s="85"/>
      <c r="C200" s="85"/>
      <c r="E200" s="13"/>
      <c r="F200" s="14"/>
    </row>
    <row r="201" spans="2:6" x14ac:dyDescent="0.3">
      <c r="B201" s="85"/>
      <c r="C201" s="85"/>
      <c r="E201" s="13"/>
      <c r="F201" s="14"/>
    </row>
    <row r="202" spans="2:6" x14ac:dyDescent="0.3">
      <c r="C202" s="67"/>
      <c r="E202" s="13"/>
      <c r="F202" s="14"/>
    </row>
    <row r="203" spans="2:6" x14ac:dyDescent="0.3">
      <c r="C203" s="67"/>
      <c r="E203" s="13"/>
      <c r="F203" s="14"/>
    </row>
    <row r="204" spans="2:6" x14ac:dyDescent="0.3">
      <c r="C204" s="67"/>
      <c r="E204" s="13"/>
      <c r="F204" s="14"/>
    </row>
    <row r="205" spans="2:6" x14ac:dyDescent="0.3">
      <c r="C205" s="67"/>
      <c r="E205" s="13"/>
      <c r="F205" s="14"/>
    </row>
    <row r="206" spans="2:6" x14ac:dyDescent="0.3">
      <c r="C206" s="67"/>
      <c r="E206" s="13"/>
      <c r="F206" s="14"/>
    </row>
    <row r="207" spans="2:6" x14ac:dyDescent="0.3">
      <c r="C207" s="67"/>
      <c r="E207" s="13"/>
      <c r="F207" s="14"/>
    </row>
    <row r="208" spans="2:6" x14ac:dyDescent="0.3">
      <c r="C208" s="67"/>
      <c r="E208" s="13"/>
      <c r="F208" s="14"/>
    </row>
    <row r="209" spans="2:6" x14ac:dyDescent="0.3">
      <c r="C209" s="67"/>
      <c r="E209" s="13"/>
      <c r="F209" s="14"/>
    </row>
    <row r="210" spans="2:6" x14ac:dyDescent="0.3">
      <c r="B210" s="68"/>
      <c r="C210" s="28"/>
      <c r="E210" s="13"/>
      <c r="F210" s="14"/>
    </row>
    <row r="211" spans="2:6" x14ac:dyDescent="0.3">
      <c r="C211" s="67"/>
      <c r="E211" s="13"/>
      <c r="F211" s="14"/>
    </row>
    <row r="212" spans="2:6" x14ac:dyDescent="0.3">
      <c r="B212" s="68"/>
      <c r="C212" s="28"/>
      <c r="E212" s="13"/>
      <c r="F212" s="14"/>
    </row>
    <row r="213" spans="2:6" x14ac:dyDescent="0.3">
      <c r="C213" s="67"/>
      <c r="E213" s="13"/>
      <c r="F213" s="14"/>
    </row>
    <row r="214" spans="2:6" x14ac:dyDescent="0.3">
      <c r="C214" s="67"/>
      <c r="E214" s="13"/>
      <c r="F214" s="14"/>
    </row>
    <row r="215" spans="2:6" x14ac:dyDescent="0.3">
      <c r="C215" s="67"/>
      <c r="E215" s="13"/>
      <c r="F215" s="14"/>
    </row>
    <row r="216" spans="2:6" x14ac:dyDescent="0.3">
      <c r="C216" s="67"/>
      <c r="E216" s="13"/>
      <c r="F216" s="14"/>
    </row>
    <row r="217" spans="2:6" x14ac:dyDescent="0.3">
      <c r="C217" s="67"/>
      <c r="E217" s="13"/>
      <c r="F217" s="14"/>
    </row>
    <row r="218" spans="2:6" x14ac:dyDescent="0.3">
      <c r="B218" s="68"/>
      <c r="C218" s="28"/>
      <c r="E218" s="13"/>
      <c r="F218" s="14"/>
    </row>
    <row r="219" spans="2:6" x14ac:dyDescent="0.3">
      <c r="C219" s="67"/>
      <c r="E219" s="13"/>
      <c r="F219" s="14"/>
    </row>
    <row r="220" spans="2:6" x14ac:dyDescent="0.3">
      <c r="C220" s="67"/>
      <c r="E220" s="13"/>
      <c r="F220" s="14"/>
    </row>
    <row r="221" spans="2:6" x14ac:dyDescent="0.3">
      <c r="B221" s="68"/>
      <c r="C221" s="28"/>
      <c r="E221" s="13"/>
      <c r="F221" s="14"/>
    </row>
    <row r="222" spans="2:6" x14ac:dyDescent="0.3">
      <c r="C222" s="28"/>
      <c r="E222" s="13"/>
      <c r="F222" s="14"/>
    </row>
    <row r="223" spans="2:6" x14ac:dyDescent="0.3">
      <c r="C223" s="28"/>
      <c r="E223" s="13"/>
      <c r="F223" s="14"/>
    </row>
    <row r="224" spans="2:6" x14ac:dyDescent="0.3">
      <c r="C224" s="28"/>
      <c r="E224" s="13"/>
      <c r="F224" s="14"/>
    </row>
    <row r="225" spans="3:6" x14ac:dyDescent="0.3">
      <c r="C225" s="28"/>
      <c r="E225" s="13"/>
      <c r="F225" s="14"/>
    </row>
    <row r="226" spans="3:6" x14ac:dyDescent="0.3">
      <c r="C226" s="28"/>
      <c r="E226" s="13"/>
      <c r="F226" s="14"/>
    </row>
    <row r="227" spans="3:6" x14ac:dyDescent="0.3">
      <c r="C227" s="28"/>
      <c r="E227" s="13"/>
      <c r="F227" s="14"/>
    </row>
  </sheetData>
  <dataConsolidate/>
  <mergeCells count="258">
    <mergeCell ref="F127:F128"/>
    <mergeCell ref="F155:F157"/>
    <mergeCell ref="F57:F59"/>
    <mergeCell ref="F66:F74"/>
    <mergeCell ref="F91:F95"/>
    <mergeCell ref="F100:F102"/>
    <mergeCell ref="F113:F117"/>
    <mergeCell ref="D28:E28"/>
    <mergeCell ref="D57:E59"/>
    <mergeCell ref="D45:E45"/>
    <mergeCell ref="E50:E54"/>
    <mergeCell ref="D40:E41"/>
    <mergeCell ref="D42:E42"/>
    <mergeCell ref="E65:E74"/>
    <mergeCell ref="E113:E114"/>
    <mergeCell ref="E116:E117"/>
    <mergeCell ref="D127:D129"/>
    <mergeCell ref="E127:E129"/>
    <mergeCell ref="D60:E60"/>
    <mergeCell ref="D101:E101"/>
    <mergeCell ref="D138:E138"/>
    <mergeCell ref="D139:E139"/>
    <mergeCell ref="D154:E154"/>
    <mergeCell ref="D91:E91"/>
    <mergeCell ref="D92:E92"/>
    <mergeCell ref="B70:D70"/>
    <mergeCell ref="B65:D65"/>
    <mergeCell ref="D64:E64"/>
    <mergeCell ref="D63:E63"/>
    <mergeCell ref="B66:C66"/>
    <mergeCell ref="B67:C67"/>
    <mergeCell ref="B68:C68"/>
    <mergeCell ref="B69:C69"/>
    <mergeCell ref="B71:C71"/>
    <mergeCell ref="A1:E1"/>
    <mergeCell ref="A4:B4"/>
    <mergeCell ref="A5:A8"/>
    <mergeCell ref="A9:A12"/>
    <mergeCell ref="A13:A16"/>
    <mergeCell ref="D6:E6"/>
    <mergeCell ref="D14:D15"/>
    <mergeCell ref="E14:E15"/>
    <mergeCell ref="A2:E2"/>
    <mergeCell ref="B6:C6"/>
    <mergeCell ref="B7:C7"/>
    <mergeCell ref="B8:C8"/>
    <mergeCell ref="D10:D11"/>
    <mergeCell ref="E10:E11"/>
    <mergeCell ref="D176:E176"/>
    <mergeCell ref="D100:E100"/>
    <mergeCell ref="D108:E108"/>
    <mergeCell ref="D132:E132"/>
    <mergeCell ref="B82:C82"/>
    <mergeCell ref="D80:E81"/>
    <mergeCell ref="B83:C83"/>
    <mergeCell ref="B84:C84"/>
    <mergeCell ref="B85:C85"/>
    <mergeCell ref="B86:C86"/>
    <mergeCell ref="B87:C87"/>
    <mergeCell ref="B88:C88"/>
    <mergeCell ref="B91:C91"/>
    <mergeCell ref="B92:C92"/>
    <mergeCell ref="B93:C93"/>
    <mergeCell ref="B94:C94"/>
    <mergeCell ref="B126:C126"/>
    <mergeCell ref="B102:C102"/>
    <mergeCell ref="B103:C103"/>
    <mergeCell ref="A89:B89"/>
    <mergeCell ref="A90:A95"/>
    <mergeCell ref="D163:E163"/>
    <mergeCell ref="D164:E164"/>
    <mergeCell ref="E93:E94"/>
    <mergeCell ref="D137:E137"/>
    <mergeCell ref="A149:A151"/>
    <mergeCell ref="A131:A134"/>
    <mergeCell ref="D174:E174"/>
    <mergeCell ref="A142:A144"/>
    <mergeCell ref="A145:A148"/>
    <mergeCell ref="A159:A161"/>
    <mergeCell ref="A162:A166"/>
    <mergeCell ref="A153:A158"/>
    <mergeCell ref="B144:C144"/>
    <mergeCell ref="B145:C145"/>
    <mergeCell ref="B146:C146"/>
    <mergeCell ref="B147:C147"/>
    <mergeCell ref="B148:C148"/>
    <mergeCell ref="B149:C149"/>
    <mergeCell ref="D160:E160"/>
    <mergeCell ref="B137:C137"/>
    <mergeCell ref="B136:C136"/>
    <mergeCell ref="A135:C135"/>
    <mergeCell ref="B138:C138"/>
    <mergeCell ref="A136:A141"/>
    <mergeCell ref="B153:C153"/>
    <mergeCell ref="B154:C154"/>
    <mergeCell ref="B155:C155"/>
    <mergeCell ref="D50:D53"/>
    <mergeCell ref="D49:E49"/>
    <mergeCell ref="A17:A19"/>
    <mergeCell ref="B10:C10"/>
    <mergeCell ref="B12:C12"/>
    <mergeCell ref="B26:C26"/>
    <mergeCell ref="B27:C27"/>
    <mergeCell ref="B22:C22"/>
    <mergeCell ref="B23:C23"/>
    <mergeCell ref="B24:C24"/>
    <mergeCell ref="B28:C28"/>
    <mergeCell ref="B14:C14"/>
    <mergeCell ref="B16:C16"/>
    <mergeCell ref="B32:C32"/>
    <mergeCell ref="B33:C33"/>
    <mergeCell ref="B34:C34"/>
    <mergeCell ref="B35:C35"/>
    <mergeCell ref="B36:C36"/>
    <mergeCell ref="B37:C37"/>
    <mergeCell ref="A38:C38"/>
    <mergeCell ref="D26:E26"/>
    <mergeCell ref="D27:E27"/>
    <mergeCell ref="D22:E22"/>
    <mergeCell ref="B43:C43"/>
    <mergeCell ref="B47:C47"/>
    <mergeCell ref="B49:C49"/>
    <mergeCell ref="B18:C18"/>
    <mergeCell ref="B19:C19"/>
    <mergeCell ref="A20:C20"/>
    <mergeCell ref="B21:C21"/>
    <mergeCell ref="B25:C25"/>
    <mergeCell ref="B40:C41"/>
    <mergeCell ref="B42:C42"/>
    <mergeCell ref="A32:A37"/>
    <mergeCell ref="A39:A47"/>
    <mergeCell ref="A48:A55"/>
    <mergeCell ref="A21:A24"/>
    <mergeCell ref="A25:A31"/>
    <mergeCell ref="B29:C29"/>
    <mergeCell ref="B30:C30"/>
    <mergeCell ref="B31:C31"/>
    <mergeCell ref="B50:C50"/>
    <mergeCell ref="B53:C53"/>
    <mergeCell ref="B54:C54"/>
    <mergeCell ref="B55:C55"/>
    <mergeCell ref="B44:C44"/>
    <mergeCell ref="B60:C60"/>
    <mergeCell ref="A61:C61"/>
    <mergeCell ref="B62:C62"/>
    <mergeCell ref="B63:C63"/>
    <mergeCell ref="B64:C64"/>
    <mergeCell ref="A62:A78"/>
    <mergeCell ref="A56:A60"/>
    <mergeCell ref="B77:C77"/>
    <mergeCell ref="B78:C78"/>
    <mergeCell ref="B72:C72"/>
    <mergeCell ref="B73:C73"/>
    <mergeCell ref="B74:D74"/>
    <mergeCell ref="B75:C75"/>
    <mergeCell ref="B76:C76"/>
    <mergeCell ref="D75:E75"/>
    <mergeCell ref="D76:E76"/>
    <mergeCell ref="B56:C56"/>
    <mergeCell ref="B57:C57"/>
    <mergeCell ref="B58:C58"/>
    <mergeCell ref="B59:C59"/>
    <mergeCell ref="A79:A84"/>
    <mergeCell ref="A85:A88"/>
    <mergeCell ref="A99:A103"/>
    <mergeCell ref="A104:A106"/>
    <mergeCell ref="A96:A98"/>
    <mergeCell ref="B113:C113"/>
    <mergeCell ref="B114:C114"/>
    <mergeCell ref="B115:C115"/>
    <mergeCell ref="B104:C104"/>
    <mergeCell ref="B106:C106"/>
    <mergeCell ref="B108:C108"/>
    <mergeCell ref="B109:C109"/>
    <mergeCell ref="B110:C110"/>
    <mergeCell ref="A112:A118"/>
    <mergeCell ref="A107:A110"/>
    <mergeCell ref="B112:C112"/>
    <mergeCell ref="A111:C111"/>
    <mergeCell ref="B95:C95"/>
    <mergeCell ref="B96:C96"/>
    <mergeCell ref="B98:C98"/>
    <mergeCell ref="B79:C79"/>
    <mergeCell ref="B80:C81"/>
    <mergeCell ref="B100:C100"/>
    <mergeCell ref="B101:C101"/>
    <mergeCell ref="B127:C127"/>
    <mergeCell ref="B128:C128"/>
    <mergeCell ref="B116:C116"/>
    <mergeCell ref="B117:C117"/>
    <mergeCell ref="B118:C118"/>
    <mergeCell ref="B119:C119"/>
    <mergeCell ref="B121:C121"/>
    <mergeCell ref="A126:A130"/>
    <mergeCell ref="B134:C134"/>
    <mergeCell ref="A119:A121"/>
    <mergeCell ref="A122:A124"/>
    <mergeCell ref="B124:C124"/>
    <mergeCell ref="A125:C125"/>
    <mergeCell ref="B129:C129"/>
    <mergeCell ref="B130:C130"/>
    <mergeCell ref="B131:C131"/>
    <mergeCell ref="B132:C132"/>
    <mergeCell ref="B133:C133"/>
    <mergeCell ref="B156:C156"/>
    <mergeCell ref="B157:C157"/>
    <mergeCell ref="B139:C139"/>
    <mergeCell ref="B140:C140"/>
    <mergeCell ref="B141:C141"/>
    <mergeCell ref="B142:C142"/>
    <mergeCell ref="B143:C143"/>
    <mergeCell ref="B150:C150"/>
    <mergeCell ref="B151:C151"/>
    <mergeCell ref="A152:C152"/>
    <mergeCell ref="B163:C163"/>
    <mergeCell ref="B164:C164"/>
    <mergeCell ref="B165:C165"/>
    <mergeCell ref="B166:C166"/>
    <mergeCell ref="A167:C167"/>
    <mergeCell ref="B158:C158"/>
    <mergeCell ref="B159:C159"/>
    <mergeCell ref="B160:C160"/>
    <mergeCell ref="B161:C161"/>
    <mergeCell ref="B162:C162"/>
    <mergeCell ref="A174:C174"/>
    <mergeCell ref="B175:C175"/>
    <mergeCell ref="A176:C176"/>
    <mergeCell ref="B177:C177"/>
    <mergeCell ref="B178:C178"/>
    <mergeCell ref="B169:C169"/>
    <mergeCell ref="B171:C171"/>
    <mergeCell ref="B172:C172"/>
    <mergeCell ref="B173:C173"/>
    <mergeCell ref="A169:A171"/>
    <mergeCell ref="B199:C199"/>
    <mergeCell ref="B200:C200"/>
    <mergeCell ref="B201:C201"/>
    <mergeCell ref="A168:C168"/>
    <mergeCell ref="B194:C194"/>
    <mergeCell ref="B195:C195"/>
    <mergeCell ref="B196:C196"/>
    <mergeCell ref="B198:C198"/>
    <mergeCell ref="B197:C197"/>
    <mergeCell ref="B189:C189"/>
    <mergeCell ref="B190:C190"/>
    <mergeCell ref="B191:C191"/>
    <mergeCell ref="B192:C192"/>
    <mergeCell ref="B193:C193"/>
    <mergeCell ref="B184:C184"/>
    <mergeCell ref="B185:C185"/>
    <mergeCell ref="B186:C186"/>
    <mergeCell ref="B187:C187"/>
    <mergeCell ref="B188:C188"/>
    <mergeCell ref="B179:C179"/>
    <mergeCell ref="B180:C180"/>
    <mergeCell ref="B181:C181"/>
    <mergeCell ref="B182:C182"/>
    <mergeCell ref="B183:C183"/>
  </mergeCells>
  <dataValidations xWindow="866" yWindow="571" count="15">
    <dataValidation type="list" allowBlank="1" showInputMessage="1" showErrorMessage="1" sqref="B51">
      <formula1>building</formula1>
    </dataValidation>
    <dataValidation type="list" allowBlank="1" showInputMessage="1" showErrorMessage="1" sqref="J49">
      <formula1>a</formula1>
    </dataValidation>
    <dataValidation type="list" allowBlank="1" showInputMessage="1" showErrorMessage="1" sqref="B52">
      <formula1>INDIRECT(VLOOKUP($B$51,listz,2,FALSE))</formula1>
    </dataValidation>
    <dataValidation type="list" allowBlank="1" showInputMessage="1" showErrorMessage="1" sqref="D26:E27 D80:E81 D91:E91 D100:E100 D108:E108 D132:E132 D137:E137 D40:E41">
      <formula1>choice</formula1>
    </dataValidation>
    <dataValidation type="list" allowBlank="1" showInputMessage="1" showErrorMessage="1" sqref="D49:E49 D64:E64">
      <formula1>path</formula1>
    </dataValidation>
    <dataValidation type="list" allowBlank="1" showInputMessage="1" showErrorMessage="1" sqref="B11">
      <formula1>strategy2</formula1>
    </dataValidation>
    <dataValidation type="list" allowBlank="1" showInputMessage="1" showErrorMessage="1" sqref="B46">
      <formula1>energy1</formula1>
    </dataValidation>
    <dataValidation type="list" allowBlank="1" showInputMessage="1" showErrorMessage="1" sqref="B170">
      <formula1>inno</formula1>
    </dataValidation>
    <dataValidation type="list" allowBlank="1" showInputMessage="1" showErrorMessage="1" sqref="B123">
      <formula1>lowinmpact2</formula1>
    </dataValidation>
    <dataValidation type="list" allowBlank="1" showInputMessage="1" showErrorMessage="1" sqref="B120">
      <formula1>embe</formula1>
    </dataValidation>
    <dataValidation type="list" allowBlank="1" showInputMessage="1" showErrorMessage="1" sqref="B105">
      <formula1>water3</formula1>
    </dataValidation>
    <dataValidation type="list" allowBlank="1" showInputMessage="1" showErrorMessage="1" sqref="B15">
      <formula1>UHIE1</formula1>
    </dataValidation>
    <dataValidation type="list" allowBlank="1" showInputMessage="1" showErrorMessage="1" sqref="B97">
      <formula1>demand</formula1>
    </dataValidation>
    <dataValidation allowBlank="1" showInputMessage="1" showErrorMessage="1" prompt="Please select the correct value from the drop down." sqref="E10:E11 E46 E50:E54 E105 E120 E123 E170 E97"/>
    <dataValidation errorStyle="information" allowBlank="1" showInputMessage="1" showErrorMessage="1" errorTitle="GRIHA COUNCIL" error="Plese select the correct value from the drop down." prompt="Please select the correct value from the drop down." sqref="E14:E15"/>
  </dataValidations>
  <hyperlinks>
    <hyperlink ref="C11" location="Sheet1!B11" display=""/>
    <hyperlink ref="C15" location="Sheet1!B15" display=""/>
    <hyperlink ref="C170" location="Sheet1!B170" display=""/>
    <hyperlink ref="C123" location="Sheet1!B123" display=""/>
    <hyperlink ref="C120" location="Sheet1!B120" display=""/>
    <hyperlink ref="C105" location="Sheet1!B105" display=""/>
    <hyperlink ref="C97" location="Sheet1!B97" display=""/>
    <hyperlink ref="C46" location="Sheet1!B46" display=""/>
    <hyperlink ref="C51" location="Sheet1!B51" display=""/>
    <hyperlink ref="C52" location="Sheet1!B52" display=""/>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8"/>
  <sheetViews>
    <sheetView workbookViewId="0">
      <selection activeCell="B3" sqref="B3"/>
    </sheetView>
  </sheetViews>
  <sheetFormatPr defaultRowHeight="15" x14ac:dyDescent="0.25"/>
  <cols>
    <col min="1" max="1" width="30.140625" customWidth="1"/>
  </cols>
  <sheetData>
    <row r="1" spans="1:2" x14ac:dyDescent="0.25">
      <c r="A1" t="s">
        <v>1</v>
      </c>
      <c r="B1">
        <f>Sheet1!D8+Sheet1!D12+Sheet1!D19</f>
        <v>6</v>
      </c>
    </row>
    <row r="2" spans="1:2" x14ac:dyDescent="0.25">
      <c r="A2" t="s">
        <v>9</v>
      </c>
      <c r="B2" t="e">
        <f>Sheet1!#REF!+Sheet1!#REF!+Sheet1!#REF!+Sheet1!#REF!+Sheet1!#REF!+Sheet1!#REF!</f>
        <v>#REF!</v>
      </c>
    </row>
    <row r="3" spans="1:2" x14ac:dyDescent="0.25">
      <c r="A3" t="s">
        <v>4</v>
      </c>
      <c r="B3" t="e">
        <f>Sheet1!#REF!+Sheet1!#REF!+Sheet1!#REF!+Sheet1!#REF!</f>
        <v>#REF!</v>
      </c>
    </row>
    <row r="4" spans="1:2" x14ac:dyDescent="0.25">
      <c r="A4" t="s">
        <v>6</v>
      </c>
    </row>
    <row r="5" spans="1:2" x14ac:dyDescent="0.25">
      <c r="A5" t="s">
        <v>15</v>
      </c>
    </row>
    <row r="6" spans="1:2" x14ac:dyDescent="0.25">
      <c r="A6" t="s">
        <v>18</v>
      </c>
    </row>
    <row r="7" spans="1:2" x14ac:dyDescent="0.25">
      <c r="A7" t="s">
        <v>7</v>
      </c>
      <c r="B7" t="e">
        <f>Sheet1!#REF!+Sheet1!#REF!</f>
        <v>#REF!</v>
      </c>
    </row>
    <row r="8" spans="1:2" x14ac:dyDescent="0.25">
      <c r="A8" t="s">
        <v>20</v>
      </c>
    </row>
  </sheetData>
  <sheetProtection password="F54A"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0"/>
  <sheetViews>
    <sheetView workbookViewId="0">
      <selection activeCell="C4" sqref="C4"/>
    </sheetView>
  </sheetViews>
  <sheetFormatPr defaultRowHeight="15" x14ac:dyDescent="0.25"/>
  <cols>
    <col min="3" max="3" width="49" customWidth="1"/>
    <col min="4" max="4" width="37" style="3" customWidth="1"/>
    <col min="5" max="5" width="28.85546875" style="3" customWidth="1"/>
    <col min="6" max="6" width="29.42578125" style="3" customWidth="1"/>
    <col min="7" max="7" width="22.85546875" style="3" customWidth="1"/>
    <col min="8" max="8" width="9.140625" style="4"/>
  </cols>
  <sheetData>
    <row r="1" spans="1:10" x14ac:dyDescent="0.25">
      <c r="A1" s="5" t="s">
        <v>155</v>
      </c>
    </row>
    <row r="2" spans="1:10" s="5" customFormat="1" x14ac:dyDescent="0.25">
      <c r="A2" s="262">
        <v>9</v>
      </c>
      <c r="C2" s="5" t="s">
        <v>70</v>
      </c>
      <c r="D2" s="5" t="s">
        <v>73</v>
      </c>
      <c r="E2" s="5" t="s">
        <v>68</v>
      </c>
      <c r="F2" s="5" t="s">
        <v>69</v>
      </c>
      <c r="G2" s="5" t="s">
        <v>83</v>
      </c>
      <c r="H2" s="6" t="s">
        <v>71</v>
      </c>
    </row>
    <row r="3" spans="1:10" s="5" customFormat="1" ht="90" customHeight="1" x14ac:dyDescent="0.25">
      <c r="A3" s="262"/>
      <c r="C3" s="10" t="s">
        <v>104</v>
      </c>
      <c r="D3" s="10" t="s">
        <v>169</v>
      </c>
      <c r="E3" s="10" t="s">
        <v>169</v>
      </c>
      <c r="F3" s="10" t="s">
        <v>169</v>
      </c>
      <c r="G3" s="10" t="s">
        <v>169</v>
      </c>
      <c r="H3" s="6"/>
    </row>
    <row r="4" spans="1:10" ht="75" x14ac:dyDescent="0.25">
      <c r="A4" s="262"/>
      <c r="B4" t="s">
        <v>37</v>
      </c>
      <c r="C4" t="s">
        <v>72</v>
      </c>
      <c r="D4" s="8" t="s">
        <v>84</v>
      </c>
      <c r="E4" s="2"/>
      <c r="F4" s="9" t="s">
        <v>90</v>
      </c>
      <c r="G4" s="9" t="s">
        <v>170</v>
      </c>
      <c r="H4" s="4">
        <v>0</v>
      </c>
      <c r="J4" s="5" t="s">
        <v>191</v>
      </c>
    </row>
    <row r="5" spans="1:10" x14ac:dyDescent="0.25">
      <c r="A5" s="262"/>
      <c r="B5" t="s">
        <v>67</v>
      </c>
      <c r="C5" t="s">
        <v>68</v>
      </c>
      <c r="D5" s="3" t="s">
        <v>171</v>
      </c>
      <c r="E5" s="3" t="s">
        <v>188</v>
      </c>
      <c r="F5" s="3" t="s">
        <v>188</v>
      </c>
      <c r="G5" s="3" t="s">
        <v>188</v>
      </c>
      <c r="H5" s="4">
        <v>0</v>
      </c>
      <c r="J5" s="5" t="s">
        <v>192</v>
      </c>
    </row>
    <row r="6" spans="1:10" x14ac:dyDescent="0.25">
      <c r="A6" s="262"/>
      <c r="C6" t="s">
        <v>69</v>
      </c>
      <c r="D6" s="2" t="s">
        <v>85</v>
      </c>
      <c r="E6" s="2" t="s">
        <v>85</v>
      </c>
      <c r="F6" s="2" t="s">
        <v>91</v>
      </c>
      <c r="G6" s="2" t="s">
        <v>96</v>
      </c>
      <c r="H6" s="4">
        <v>1</v>
      </c>
    </row>
    <row r="7" spans="1:10" x14ac:dyDescent="0.25">
      <c r="A7" s="262"/>
      <c r="C7" t="s">
        <v>83</v>
      </c>
      <c r="D7" s="2" t="s">
        <v>86</v>
      </c>
      <c r="E7" s="2" t="s">
        <v>86</v>
      </c>
      <c r="F7" s="2" t="s">
        <v>92</v>
      </c>
      <c r="G7" s="2" t="s">
        <v>97</v>
      </c>
      <c r="H7" s="4">
        <v>2</v>
      </c>
    </row>
    <row r="8" spans="1:10" x14ac:dyDescent="0.25">
      <c r="A8" s="262"/>
      <c r="D8" s="2" t="s">
        <v>87</v>
      </c>
      <c r="E8" s="2" t="s">
        <v>87</v>
      </c>
      <c r="F8" s="2" t="s">
        <v>93</v>
      </c>
      <c r="G8" s="2" t="s">
        <v>98</v>
      </c>
      <c r="H8" s="4">
        <v>4</v>
      </c>
    </row>
    <row r="9" spans="1:10" x14ac:dyDescent="0.25">
      <c r="A9" s="262"/>
      <c r="D9" s="2" t="s">
        <v>88</v>
      </c>
      <c r="E9" s="2" t="s">
        <v>88</v>
      </c>
      <c r="F9" s="2" t="s">
        <v>94</v>
      </c>
      <c r="G9" s="2" t="s">
        <v>99</v>
      </c>
      <c r="H9" s="4">
        <v>5</v>
      </c>
    </row>
    <row r="10" spans="1:10" x14ac:dyDescent="0.25">
      <c r="A10" s="262"/>
      <c r="D10" s="2" t="s">
        <v>89</v>
      </c>
      <c r="E10" s="2" t="s">
        <v>89</v>
      </c>
      <c r="F10" s="2" t="s">
        <v>95</v>
      </c>
      <c r="G10" s="2" t="s">
        <v>100</v>
      </c>
      <c r="H10" s="4">
        <v>7</v>
      </c>
    </row>
    <row r="11" spans="1:10" x14ac:dyDescent="0.25">
      <c r="A11" s="262"/>
    </row>
    <row r="12" spans="1:10" x14ac:dyDescent="0.25">
      <c r="A12" s="262"/>
    </row>
    <row r="13" spans="1:10" x14ac:dyDescent="0.25">
      <c r="A13" s="262"/>
    </row>
    <row r="14" spans="1:10" x14ac:dyDescent="0.25">
      <c r="A14" s="262"/>
    </row>
    <row r="15" spans="1:10" ht="30" x14ac:dyDescent="0.25">
      <c r="A15" s="262"/>
      <c r="C15" s="10" t="s">
        <v>104</v>
      </c>
      <c r="D15" s="3" t="s">
        <v>108</v>
      </c>
    </row>
    <row r="16" spans="1:10" x14ac:dyDescent="0.25">
      <c r="A16" s="262"/>
      <c r="C16" t="s">
        <v>72</v>
      </c>
      <c r="D16" s="3" t="s">
        <v>106</v>
      </c>
      <c r="E16" s="3" t="s">
        <v>74</v>
      </c>
      <c r="F16" t="s">
        <v>37</v>
      </c>
    </row>
    <row r="17" spans="1:6" x14ac:dyDescent="0.25">
      <c r="A17" s="262"/>
      <c r="C17" t="s">
        <v>68</v>
      </c>
      <c r="D17" s="3" t="s">
        <v>105</v>
      </c>
      <c r="E17" s="3" t="s">
        <v>74</v>
      </c>
      <c r="F17" t="s">
        <v>67</v>
      </c>
    </row>
    <row r="18" spans="1:6" x14ac:dyDescent="0.25">
      <c r="A18" s="262"/>
      <c r="C18" t="s">
        <v>69</v>
      </c>
      <c r="D18" s="3" t="s">
        <v>189</v>
      </c>
      <c r="E18" s="3" t="s">
        <v>74</v>
      </c>
    </row>
    <row r="19" spans="1:6" x14ac:dyDescent="0.25">
      <c r="A19" s="262"/>
      <c r="C19" t="s">
        <v>82</v>
      </c>
      <c r="D19" s="3" t="s">
        <v>107</v>
      </c>
    </row>
    <row r="21" spans="1:6" x14ac:dyDescent="0.25">
      <c r="A21" s="262">
        <v>2</v>
      </c>
      <c r="C21" s="7" t="s">
        <v>114</v>
      </c>
    </row>
    <row r="22" spans="1:6" x14ac:dyDescent="0.25">
      <c r="A22" s="262"/>
      <c r="C22" t="s">
        <v>111</v>
      </c>
    </row>
    <row r="23" spans="1:6" x14ac:dyDescent="0.25">
      <c r="A23" s="262"/>
      <c r="C23" t="s">
        <v>79</v>
      </c>
    </row>
    <row r="24" spans="1:6" x14ac:dyDescent="0.25">
      <c r="A24" s="262"/>
      <c r="C24" t="s">
        <v>80</v>
      </c>
    </row>
    <row r="25" spans="1:6" x14ac:dyDescent="0.25">
      <c r="A25" s="262"/>
      <c r="C25" t="s">
        <v>81</v>
      </c>
    </row>
    <row r="26" spans="1:6" x14ac:dyDescent="0.25">
      <c r="A26" s="11"/>
    </row>
    <row r="27" spans="1:6" x14ac:dyDescent="0.25">
      <c r="A27" s="262">
        <v>8</v>
      </c>
      <c r="C27" s="7" t="s">
        <v>163</v>
      </c>
    </row>
    <row r="28" spans="1:6" x14ac:dyDescent="0.25">
      <c r="A28" s="262"/>
      <c r="C28" s="7" t="s">
        <v>111</v>
      </c>
    </row>
    <row r="29" spans="1:6" x14ac:dyDescent="0.25">
      <c r="A29" s="262"/>
      <c r="C29" s="7" t="s">
        <v>164</v>
      </c>
    </row>
    <row r="30" spans="1:6" x14ac:dyDescent="0.25">
      <c r="A30" s="262"/>
      <c r="C30" s="7" t="s">
        <v>165</v>
      </c>
    </row>
    <row r="31" spans="1:6" x14ac:dyDescent="0.25">
      <c r="A31" s="262"/>
      <c r="C31" s="7" t="s">
        <v>166</v>
      </c>
    </row>
    <row r="32" spans="1:6" x14ac:dyDescent="0.25">
      <c r="A32" s="262"/>
      <c r="C32" s="7" t="s">
        <v>167</v>
      </c>
    </row>
    <row r="33" spans="1:3" x14ac:dyDescent="0.25">
      <c r="A33" s="262"/>
      <c r="C33" s="7" t="s">
        <v>168</v>
      </c>
    </row>
    <row r="35" spans="1:3" ht="30" x14ac:dyDescent="0.25">
      <c r="A35" s="262">
        <v>31</v>
      </c>
      <c r="C35" s="7" t="s">
        <v>109</v>
      </c>
    </row>
    <row r="36" spans="1:3" x14ac:dyDescent="0.25">
      <c r="A36" s="262"/>
      <c r="C36" t="s">
        <v>111</v>
      </c>
    </row>
    <row r="37" spans="1:3" x14ac:dyDescent="0.25">
      <c r="A37" s="262"/>
      <c r="C37" t="s">
        <v>75</v>
      </c>
    </row>
    <row r="38" spans="1:3" x14ac:dyDescent="0.25">
      <c r="A38" s="262"/>
      <c r="C38" t="s">
        <v>76</v>
      </c>
    </row>
    <row r="39" spans="1:3" x14ac:dyDescent="0.25">
      <c r="A39" s="262"/>
      <c r="C39" t="s">
        <v>77</v>
      </c>
    </row>
    <row r="40" spans="1:3" x14ac:dyDescent="0.25">
      <c r="A40" s="262"/>
      <c r="C40" t="s">
        <v>78</v>
      </c>
    </row>
    <row r="42" spans="1:3" ht="45" x14ac:dyDescent="0.25">
      <c r="A42" s="262">
        <v>21</v>
      </c>
      <c r="C42" s="7" t="s">
        <v>187</v>
      </c>
    </row>
    <row r="43" spans="1:3" x14ac:dyDescent="0.25">
      <c r="A43" s="262"/>
      <c r="C43" s="7" t="s">
        <v>111</v>
      </c>
    </row>
    <row r="44" spans="1:3" x14ac:dyDescent="0.25">
      <c r="A44" s="262"/>
      <c r="C44" s="7" t="s">
        <v>127</v>
      </c>
    </row>
    <row r="45" spans="1:3" x14ac:dyDescent="0.25">
      <c r="A45" s="262"/>
      <c r="C45" s="7" t="s">
        <v>128</v>
      </c>
    </row>
    <row r="46" spans="1:3" x14ac:dyDescent="0.25">
      <c r="A46" s="262"/>
      <c r="C46" s="7" t="s">
        <v>129</v>
      </c>
    </row>
    <row r="48" spans="1:3" ht="30" x14ac:dyDescent="0.25">
      <c r="A48" s="262">
        <v>20</v>
      </c>
      <c r="C48" s="7" t="s">
        <v>179</v>
      </c>
    </row>
    <row r="49" spans="1:3" x14ac:dyDescent="0.25">
      <c r="A49" s="262"/>
      <c r="C49" s="7" t="s">
        <v>111</v>
      </c>
    </row>
    <row r="50" spans="1:3" x14ac:dyDescent="0.25">
      <c r="A50" s="262"/>
      <c r="C50" s="7" t="s">
        <v>180</v>
      </c>
    </row>
    <row r="51" spans="1:3" x14ac:dyDescent="0.25">
      <c r="A51" s="262"/>
      <c r="C51" s="7" t="s">
        <v>181</v>
      </c>
    </row>
    <row r="52" spans="1:3" x14ac:dyDescent="0.25">
      <c r="A52" s="262"/>
      <c r="C52" s="7" t="s">
        <v>182</v>
      </c>
    </row>
    <row r="54" spans="1:3" ht="45" x14ac:dyDescent="0.25">
      <c r="A54" s="262">
        <v>17</v>
      </c>
      <c r="C54" s="7" t="s">
        <v>175</v>
      </c>
    </row>
    <row r="55" spans="1:3" x14ac:dyDescent="0.25">
      <c r="A55" s="262"/>
      <c r="C55" s="7" t="s">
        <v>111</v>
      </c>
    </row>
    <row r="56" spans="1:3" x14ac:dyDescent="0.25">
      <c r="A56" s="262"/>
      <c r="C56" s="7" t="s">
        <v>123</v>
      </c>
    </row>
    <row r="57" spans="1:3" x14ac:dyDescent="0.25">
      <c r="A57" s="262"/>
      <c r="C57" s="7" t="s">
        <v>121</v>
      </c>
    </row>
    <row r="58" spans="1:3" x14ac:dyDescent="0.25">
      <c r="A58" s="262"/>
      <c r="C58" s="7" t="s">
        <v>124</v>
      </c>
    </row>
    <row r="59" spans="1:3" x14ac:dyDescent="0.25">
      <c r="A59" s="262"/>
      <c r="C59" s="7" t="s">
        <v>125</v>
      </c>
    </row>
    <row r="61" spans="1:3" x14ac:dyDescent="0.25">
      <c r="A61" s="262">
        <v>3</v>
      </c>
      <c r="C61" s="7" t="s">
        <v>158</v>
      </c>
    </row>
    <row r="62" spans="1:3" x14ac:dyDescent="0.25">
      <c r="A62" s="262"/>
      <c r="C62" s="1" t="s">
        <v>111</v>
      </c>
    </row>
    <row r="63" spans="1:3" x14ac:dyDescent="0.25">
      <c r="A63" s="262"/>
      <c r="C63" s="7" t="s">
        <v>112</v>
      </c>
    </row>
    <row r="64" spans="1:3" x14ac:dyDescent="0.25">
      <c r="A64" s="262"/>
      <c r="C64" s="7" t="s">
        <v>113</v>
      </c>
    </row>
    <row r="65" spans="1:3" x14ac:dyDescent="0.25">
      <c r="A65" s="11"/>
    </row>
    <row r="66" spans="1:3" ht="30" x14ac:dyDescent="0.25">
      <c r="A66" s="262">
        <v>15</v>
      </c>
      <c r="C66" s="7" t="s">
        <v>174</v>
      </c>
    </row>
    <row r="67" spans="1:3" x14ac:dyDescent="0.25">
      <c r="A67" s="262"/>
      <c r="C67" s="7" t="s">
        <v>111</v>
      </c>
    </row>
    <row r="68" spans="1:3" x14ac:dyDescent="0.25">
      <c r="A68" s="262"/>
      <c r="C68" s="7" t="s">
        <v>120</v>
      </c>
    </row>
    <row r="69" spans="1:3" x14ac:dyDescent="0.25">
      <c r="A69" s="262"/>
      <c r="C69" s="7" t="s">
        <v>121</v>
      </c>
    </row>
    <row r="70" spans="1:3" x14ac:dyDescent="0.25">
      <c r="A70" s="262"/>
      <c r="C70" s="7" t="s">
        <v>122</v>
      </c>
    </row>
  </sheetData>
  <sheetProtection password="F54A" sheet="1" objects="1" scenarios="1"/>
  <mergeCells count="9">
    <mergeCell ref="A54:A59"/>
    <mergeCell ref="A61:A64"/>
    <mergeCell ref="A66:A70"/>
    <mergeCell ref="A21:A25"/>
    <mergeCell ref="A2:A19"/>
    <mergeCell ref="A27:A33"/>
    <mergeCell ref="A35:A40"/>
    <mergeCell ref="A42:A46"/>
    <mergeCell ref="A48:A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Sheet1</vt:lpstr>
      <vt:lpstr>Sheet2</vt:lpstr>
      <vt:lpstr>Sheet3</vt:lpstr>
      <vt:lpstr>Sheet4</vt:lpstr>
      <vt:lpstr>a</vt:lpstr>
      <vt:lpstr>aa</vt:lpstr>
      <vt:lpstr>b</vt:lpstr>
      <vt:lpstr>bb</vt:lpstr>
      <vt:lpstr>building</vt:lpstr>
      <vt:lpstr>choice</vt:lpstr>
      <vt:lpstr>d</vt:lpstr>
      <vt:lpstr>Daytime</vt:lpstr>
      <vt:lpstr>dd</vt:lpstr>
      <vt:lpstr>demand</vt:lpstr>
      <vt:lpstr>e</vt:lpstr>
      <vt:lpstr>EBE</vt:lpstr>
      <vt:lpstr>embe</vt:lpstr>
      <vt:lpstr>energy</vt:lpstr>
      <vt:lpstr>energy1</vt:lpstr>
      <vt:lpstr>four</vt:lpstr>
      <vt:lpstr>inno</vt:lpstr>
      <vt:lpstr>innovation</vt:lpstr>
      <vt:lpstr>lists</vt:lpstr>
      <vt:lpstr>lists1</vt:lpstr>
      <vt:lpstr>listz</vt:lpstr>
      <vt:lpstr>lowimpact</vt:lpstr>
      <vt:lpstr>lowimpact1</vt:lpstr>
      <vt:lpstr>lowinmpact2</vt:lpstr>
      <vt:lpstr>main</vt:lpstr>
      <vt:lpstr>main1</vt:lpstr>
      <vt:lpstr>name</vt:lpstr>
      <vt:lpstr>one</vt:lpstr>
      <vt:lpstr>path</vt:lpstr>
      <vt:lpstr>points</vt:lpstr>
      <vt:lpstr>strategies</vt:lpstr>
      <vt:lpstr>strategty1</vt:lpstr>
      <vt:lpstr>strategy</vt:lpstr>
      <vt:lpstr>strategy2</vt:lpstr>
      <vt:lpstr>three</vt:lpstr>
      <vt:lpstr>two</vt:lpstr>
      <vt:lpstr>UHIE</vt:lpstr>
      <vt:lpstr>UHIE1</vt:lpstr>
      <vt:lpstr>water1</vt:lpstr>
      <vt:lpstr>water3</vt:lpstr>
    </vt:vector>
  </TitlesOfParts>
  <Company>TERI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Apoorv Vij</dc:creator>
  <cp:lastModifiedBy>tavishi guleria</cp:lastModifiedBy>
  <dcterms:created xsi:type="dcterms:W3CDTF">2015-05-22T08:43:11Z</dcterms:created>
  <dcterms:modified xsi:type="dcterms:W3CDTF">2016-09-23T06:38:09Z</dcterms:modified>
</cp:coreProperties>
</file>